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73d2835842ab37/Escritorio/"/>
    </mc:Choice>
  </mc:AlternateContent>
  <xr:revisionPtr revIDLastSave="0" documentId="8_{B6A18062-214D-4EEE-AF2E-AD76DD8A644F}" xr6:coauthVersionLast="40" xr6:coauthVersionMax="40" xr10:uidLastSave="{00000000-0000-0000-0000-000000000000}"/>
  <bookViews>
    <workbookView xWindow="0" yWindow="0" windowWidth="23040" windowHeight="8412" activeTab="1" xr2:uid="{B4A66AFC-6986-4EF2-A4FE-470B082B64D4}"/>
  </bookViews>
  <sheets>
    <sheet name="Hoja2" sheetId="2" r:id="rId1"/>
    <sheet name="History" sheetId="1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1" l="1"/>
  <c r="U21" i="1"/>
  <c r="U29" i="1"/>
  <c r="K6" i="1"/>
  <c r="U6" i="1" s="1"/>
  <c r="K7" i="1"/>
  <c r="K8" i="1"/>
  <c r="U44" i="1" s="1"/>
  <c r="K9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" i="2"/>
  <c r="C6" i="2"/>
  <c r="C7" i="2"/>
  <c r="C4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U35" i="1" l="1"/>
  <c r="U13" i="1"/>
  <c r="U12" i="1"/>
  <c r="U53" i="1"/>
  <c r="U11" i="1"/>
  <c r="U37" i="1"/>
  <c r="U28" i="1"/>
  <c r="U45" i="1"/>
  <c r="U52" i="1"/>
  <c r="U43" i="1"/>
  <c r="U50" i="1"/>
  <c r="U42" i="1"/>
  <c r="U34" i="1"/>
  <c r="U26" i="1"/>
  <c r="U18" i="1"/>
  <c r="U10" i="1"/>
  <c r="U27" i="1"/>
  <c r="U57" i="1"/>
  <c r="U49" i="1"/>
  <c r="U41" i="1"/>
  <c r="U33" i="1"/>
  <c r="U25" i="1"/>
  <c r="U17" i="1"/>
  <c r="U9" i="1"/>
  <c r="U19" i="1"/>
  <c r="U56" i="1"/>
  <c r="U48" i="1"/>
  <c r="U40" i="1"/>
  <c r="U32" i="1"/>
  <c r="U24" i="1"/>
  <c r="U16" i="1"/>
  <c r="U8" i="1"/>
  <c r="U36" i="1"/>
  <c r="U51" i="1"/>
  <c r="U55" i="1"/>
  <c r="U47" i="1"/>
  <c r="U39" i="1"/>
  <c r="U31" i="1"/>
  <c r="U23" i="1"/>
  <c r="U15" i="1"/>
  <c r="U7" i="1"/>
  <c r="U54" i="1"/>
  <c r="U46" i="1"/>
  <c r="U38" i="1"/>
  <c r="U30" i="1"/>
  <c r="U22" i="1"/>
  <c r="U14" i="1"/>
  <c r="T52" i="1"/>
  <c r="V52" i="1" s="1"/>
  <c r="T44" i="1"/>
  <c r="V44" i="1" s="1"/>
  <c r="T36" i="1"/>
  <c r="V36" i="1" s="1"/>
  <c r="T28" i="1"/>
  <c r="T20" i="1"/>
  <c r="V20" i="1" s="1"/>
  <c r="T12" i="1"/>
  <c r="T51" i="1"/>
  <c r="T43" i="1"/>
  <c r="T35" i="1"/>
  <c r="V35" i="1" s="1"/>
  <c r="T27" i="1"/>
  <c r="V27" i="1" s="1"/>
  <c r="T19" i="1"/>
  <c r="V19" i="1" s="1"/>
  <c r="T11" i="1"/>
  <c r="V11" i="1" s="1"/>
  <c r="T6" i="1"/>
  <c r="V6" i="1" s="1"/>
  <c r="T50" i="1"/>
  <c r="T42" i="1"/>
  <c r="V42" i="1" s="1"/>
  <c r="T34" i="1"/>
  <c r="V34" i="1" s="1"/>
  <c r="T26" i="1"/>
  <c r="V26" i="1" s="1"/>
  <c r="T18" i="1"/>
  <c r="T10" i="1"/>
  <c r="T29" i="1"/>
  <c r="V29" i="1" s="1"/>
  <c r="T57" i="1"/>
  <c r="T49" i="1"/>
  <c r="T41" i="1"/>
  <c r="V41" i="1" s="1"/>
  <c r="T33" i="1"/>
  <c r="V33" i="1" s="1"/>
  <c r="T25" i="1"/>
  <c r="V25" i="1" s="1"/>
  <c r="T17" i="1"/>
  <c r="T9" i="1"/>
  <c r="T55" i="1"/>
  <c r="V55" i="1" s="1"/>
  <c r="T47" i="1"/>
  <c r="V47" i="1" s="1"/>
  <c r="T39" i="1"/>
  <c r="V39" i="1" s="1"/>
  <c r="T31" i="1"/>
  <c r="V31" i="1" s="1"/>
  <c r="T23" i="1"/>
  <c r="V23" i="1" s="1"/>
  <c r="T15" i="1"/>
  <c r="V15" i="1" s="1"/>
  <c r="T7" i="1"/>
  <c r="V7" i="1" s="1"/>
  <c r="T53" i="1"/>
  <c r="V53" i="1" s="1"/>
  <c r="T13" i="1"/>
  <c r="T21" i="1"/>
  <c r="V21" i="1" s="1"/>
  <c r="T37" i="1"/>
  <c r="V37" i="1" s="1"/>
  <c r="T45" i="1"/>
  <c r="T56" i="1"/>
  <c r="T48" i="1"/>
  <c r="V48" i="1" s="1"/>
  <c r="T40" i="1"/>
  <c r="V40" i="1" s="1"/>
  <c r="T32" i="1"/>
  <c r="V32" i="1" s="1"/>
  <c r="T24" i="1"/>
  <c r="T16" i="1"/>
  <c r="T8" i="1"/>
  <c r="T54" i="1"/>
  <c r="T46" i="1"/>
  <c r="V46" i="1" s="1"/>
  <c r="T38" i="1"/>
  <c r="V38" i="1" s="1"/>
  <c r="T30" i="1"/>
  <c r="V30" i="1" s="1"/>
  <c r="T22" i="1"/>
  <c r="T14" i="1"/>
  <c r="V56" i="1" l="1"/>
  <c r="V43" i="1"/>
  <c r="V54" i="1"/>
  <c r="V49" i="1"/>
  <c r="V50" i="1"/>
  <c r="V57" i="1"/>
  <c r="V13" i="1"/>
  <c r="V45" i="1"/>
  <c r="V51" i="1"/>
  <c r="V12" i="1"/>
  <c r="V16" i="1"/>
  <c r="V14" i="1"/>
  <c r="V28" i="1"/>
  <c r="V17" i="1"/>
  <c r="V18" i="1"/>
  <c r="V8" i="1"/>
  <c r="V24" i="1"/>
  <c r="V22" i="1"/>
  <c r="V9" i="1"/>
  <c r="V10" i="1"/>
</calcChain>
</file>

<file path=xl/sharedStrings.xml><?xml version="1.0" encoding="utf-8"?>
<sst xmlns="http://schemas.openxmlformats.org/spreadsheetml/2006/main" count="241" uniqueCount="34">
  <si>
    <t>Zone 1</t>
  </si>
  <si>
    <t>Zone</t>
  </si>
  <si>
    <t>Month</t>
  </si>
  <si>
    <t>SKU</t>
  </si>
  <si>
    <t>PV13245</t>
  </si>
  <si>
    <t>Units</t>
  </si>
  <si>
    <t>Year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</si>
  <si>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</si>
  <si>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</si>
  <si>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</si>
  <si>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</si>
  <si>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</si>
  <si>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</si>
  <si>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</si>
  <si>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</si>
  <si>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</si>
  <si>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</si>
  <si>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</si>
  <si>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</si>
  <si>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%</t>
  </si>
  <si>
    <t>Etiquetas de fila</t>
  </si>
  <si>
    <t>Total general</t>
  </si>
  <si>
    <t>Suma de Units</t>
  </si>
  <si>
    <t>Key</t>
  </si>
  <si>
    <t>Budget</t>
  </si>
  <si>
    <t>Historic Percentage</t>
  </si>
  <si>
    <t>Units 2019</t>
  </si>
  <si>
    <t>Budget Sku</t>
  </si>
  <si>
    <t>Table 1: Historical sales information by Zone</t>
  </si>
  <si>
    <r>
      <t>I can calculate how the sale is distributed geographically (Field "</t>
    </r>
    <r>
      <rPr>
        <b/>
        <i/>
        <sz val="11"/>
        <color theme="1"/>
        <rFont val="Calibri"/>
        <family val="2"/>
        <scheme val="minor"/>
      </rPr>
      <t>%</t>
    </r>
    <r>
      <rPr>
        <i/>
        <sz val="11"/>
        <color theme="1"/>
        <rFont val="Calibri"/>
        <family val="2"/>
        <scheme val="minor"/>
      </rPr>
      <t>")</t>
    </r>
  </si>
  <si>
    <t>Table 2: Budget 2019</t>
  </si>
  <si>
    <t>This budget is built by the financial area. And do not consider sale by zone, only total SKU / month</t>
  </si>
  <si>
    <t>Table 3: Match between the 2019 budget and the percentage distribution of the 2018 sale for each zone.</t>
  </si>
  <si>
    <t>You can see the formulas used to understand the logic.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</si>
</sst>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9" fontId="0" fillId="0" borderId="0" xfId="1" applyFont="1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Porcentaje" xfId="1" builtinId="5"/>
  </cellStyles>
  <dxfs count="22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ías Morales" refreshedDate="43449.860149189815" createdVersion="6" refreshedVersion="6" minRefreshableVersion="3" recordCount="52" xr:uid="{1BCAB7D2-6DD5-47EB-B615-6711D3316BAD}">
  <cacheSource type="worksheet">
    <worksheetSource name="Tabla1"/>
  </cacheSource>
  <cacheFields count="6">
    <cacheField name="Zone" numFmtId="0">
      <sharedItems/>
    </cacheField>
    <cacheField name="Year" numFmtId="0">
      <sharedItems containsSemiMixedTypes="0" containsString="0" containsNumber="1" containsInteger="1" minValue="2018" maxValue="2018"/>
    </cacheField>
    <cacheField name="Month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KU" numFmtId="0">
      <sharedItems/>
    </cacheField>
    <cacheField name="Units" numFmtId="0">
      <sharedItems containsSemiMixedTypes="0" containsString="0" containsNumber="1" containsInteger="1" minValue="9" maxValue="972"/>
    </cacheField>
    <cacheField name="%" numFmtId="164">
      <sharedItems containsSemiMixedTypes="0" containsString="0" containsNumber="1" minValue="1.5100671140939597E-3" maxValue="0.167966718668746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s v="Zone 1"/>
    <n v="2018"/>
    <x v="0"/>
    <s v="PV13245"/>
    <n v="774"/>
    <n v="0.12986577181208053"/>
  </r>
  <r>
    <s v="Zone 2"/>
    <n v="2018"/>
    <x v="0"/>
    <s v="PV13245"/>
    <n v="932"/>
    <n v="0.15637583892617449"/>
  </r>
  <r>
    <s v="Zone 3"/>
    <n v="2018"/>
    <x v="0"/>
    <s v="PV13245"/>
    <n v="246"/>
    <n v="4.1275167785234899E-2"/>
  </r>
  <r>
    <s v="Zone 4"/>
    <n v="2018"/>
    <x v="0"/>
    <s v="PV13245"/>
    <n v="565"/>
    <n v="9.4798657718120807E-2"/>
  </r>
  <r>
    <s v="Zone 5"/>
    <n v="2018"/>
    <x v="0"/>
    <s v="PV13245"/>
    <n v="435"/>
    <n v="7.2986577181208059E-2"/>
  </r>
  <r>
    <s v="Zone 6"/>
    <n v="2018"/>
    <x v="0"/>
    <s v="PV13245"/>
    <n v="57"/>
    <n v="9.5637583892617447E-3"/>
  </r>
  <r>
    <s v="Zone 7"/>
    <n v="2018"/>
    <x v="0"/>
    <s v="PV13245"/>
    <n v="478"/>
    <n v="8.0201342281879195E-2"/>
  </r>
  <r>
    <s v="Zone 8"/>
    <n v="2018"/>
    <x v="0"/>
    <s v="PV13245"/>
    <n v="642"/>
    <n v="0.10771812080536913"/>
  </r>
  <r>
    <s v="Zone 9"/>
    <n v="2018"/>
    <x v="0"/>
    <s v="PV13245"/>
    <n v="92"/>
    <n v="1.5436241610738255E-2"/>
  </r>
  <r>
    <s v="Zone 10"/>
    <n v="2018"/>
    <x v="0"/>
    <s v="PV13245"/>
    <n v="145"/>
    <n v="2.4328859060402684E-2"/>
  </r>
  <r>
    <s v="Zone 11"/>
    <n v="2018"/>
    <x v="0"/>
    <s v="PV13245"/>
    <n v="282"/>
    <n v="4.7315436241610741E-2"/>
  </r>
  <r>
    <s v="Zone 12"/>
    <n v="2018"/>
    <x v="0"/>
    <s v="PV13245"/>
    <n v="584"/>
    <n v="9.7986577181208054E-2"/>
  </r>
  <r>
    <s v="Zone 13"/>
    <n v="2018"/>
    <x v="0"/>
    <s v="PV13245"/>
    <n v="728"/>
    <n v="0.12214765100671141"/>
  </r>
  <r>
    <s v="Zone 1"/>
    <n v="2018"/>
    <x v="1"/>
    <s v="PV13245"/>
    <n v="713"/>
    <n v="9.0424857324032978E-2"/>
  </r>
  <r>
    <s v="Zone 2"/>
    <n v="2018"/>
    <x v="1"/>
    <s v="PV13245"/>
    <n v="714"/>
    <n v="9.0551680405833862E-2"/>
  </r>
  <r>
    <s v="Zone 3"/>
    <n v="2018"/>
    <x v="1"/>
    <s v="PV13245"/>
    <n v="879"/>
    <n v="0.11147748890298034"/>
  </r>
  <r>
    <s v="Zone 4"/>
    <n v="2018"/>
    <x v="1"/>
    <s v="PV13245"/>
    <n v="41"/>
    <n v="5.1997463538363984E-3"/>
  </r>
  <r>
    <s v="Zone 5"/>
    <n v="2018"/>
    <x v="1"/>
    <s v="PV13245"/>
    <n v="931"/>
    <n v="0.1180722891566265"/>
  </r>
  <r>
    <s v="Zone 6"/>
    <n v="2018"/>
    <x v="1"/>
    <s v="PV13245"/>
    <n v="645"/>
    <n v="8.1800887761572599E-2"/>
  </r>
  <r>
    <s v="Zone 7"/>
    <n v="2018"/>
    <x v="1"/>
    <s v="PV13245"/>
    <n v="522"/>
    <n v="6.6201648700063412E-2"/>
  </r>
  <r>
    <s v="Zone 8"/>
    <n v="2018"/>
    <x v="1"/>
    <s v="PV13245"/>
    <n v="494"/>
    <n v="6.2650602409638559E-2"/>
  </r>
  <r>
    <s v="Zone 9"/>
    <n v="2018"/>
    <x v="1"/>
    <s v="PV13245"/>
    <n v="548"/>
    <n v="6.9499048826886498E-2"/>
  </r>
  <r>
    <s v="Zone 10"/>
    <n v="2018"/>
    <x v="1"/>
    <s v="PV13245"/>
    <n v="772"/>
    <n v="9.7907419150285349E-2"/>
  </r>
  <r>
    <s v="Zone 11"/>
    <n v="2018"/>
    <x v="1"/>
    <s v="PV13245"/>
    <n v="524"/>
    <n v="6.6455294863665193E-2"/>
  </r>
  <r>
    <s v="Zone 12"/>
    <n v="2018"/>
    <x v="1"/>
    <s v="PV13245"/>
    <n v="635"/>
    <n v="8.0532656943563735E-2"/>
  </r>
  <r>
    <s v="Zone 13"/>
    <n v="2018"/>
    <x v="1"/>
    <s v="PV13245"/>
    <n v="467"/>
    <n v="5.9226379201014583E-2"/>
  </r>
  <r>
    <s v="Zone 1"/>
    <n v="2018"/>
    <x v="2"/>
    <s v="PV13245"/>
    <n v="170"/>
    <n v="2.9467845380481885E-2"/>
  </r>
  <r>
    <s v="Zone 2"/>
    <n v="2018"/>
    <x v="2"/>
    <s v="PV13245"/>
    <n v="463"/>
    <n v="8.025654359507714E-2"/>
  </r>
  <r>
    <s v="Zone 3"/>
    <n v="2018"/>
    <x v="2"/>
    <s v="PV13245"/>
    <n v="611"/>
    <n v="0.10591090310279078"/>
  </r>
  <r>
    <s v="Zone 4"/>
    <n v="2018"/>
    <x v="2"/>
    <s v="PV13245"/>
    <n v="20"/>
    <n v="3.4668053388802219E-3"/>
  </r>
  <r>
    <s v="Zone 5"/>
    <n v="2018"/>
    <x v="2"/>
    <s v="PV13245"/>
    <n v="969"/>
    <n v="0.16796671866874674"/>
  </r>
  <r>
    <s v="Zone 6"/>
    <n v="2018"/>
    <x v="2"/>
    <s v="PV13245"/>
    <n v="520"/>
    <n v="9.0136938810885775E-2"/>
  </r>
  <r>
    <s v="Zone 7"/>
    <n v="2018"/>
    <x v="2"/>
    <s v="PV13245"/>
    <n v="855"/>
    <n v="0.1482059282371295"/>
  </r>
  <r>
    <s v="Zone 8"/>
    <n v="2018"/>
    <x v="2"/>
    <s v="PV13245"/>
    <n v="315"/>
    <n v="5.4602184087363496E-2"/>
  </r>
  <r>
    <s v="Zone 9"/>
    <n v="2018"/>
    <x v="2"/>
    <s v="PV13245"/>
    <n v="351"/>
    <n v="6.0842433697347896E-2"/>
  </r>
  <r>
    <s v="Zone 10"/>
    <n v="2018"/>
    <x v="2"/>
    <s v="PV13245"/>
    <n v="855"/>
    <n v="0.1482059282371295"/>
  </r>
  <r>
    <s v="Zone 11"/>
    <n v="2018"/>
    <x v="2"/>
    <s v="PV13245"/>
    <n v="53"/>
    <n v="9.1870341480325881E-3"/>
  </r>
  <r>
    <s v="Zone 12"/>
    <n v="2018"/>
    <x v="2"/>
    <s v="PV13245"/>
    <n v="196"/>
    <n v="3.3974692321026172E-2"/>
  </r>
  <r>
    <s v="Zone 13"/>
    <n v="2018"/>
    <x v="2"/>
    <s v="PV13245"/>
    <n v="391"/>
    <n v="6.7776044375108341E-2"/>
  </r>
  <r>
    <s v="Zone 1"/>
    <n v="2018"/>
    <x v="3"/>
    <s v="PV13245"/>
    <n v="640"/>
    <n v="0.10738255033557047"/>
  </r>
  <r>
    <s v="Zone 2"/>
    <n v="2018"/>
    <x v="3"/>
    <s v="PV13245"/>
    <n v="902"/>
    <n v="0.15134228187919463"/>
  </r>
  <r>
    <s v="Zone 3"/>
    <n v="2018"/>
    <x v="3"/>
    <s v="PV13245"/>
    <n v="50"/>
    <n v="8.389261744966443E-3"/>
  </r>
  <r>
    <s v="Zone 4"/>
    <n v="2018"/>
    <x v="3"/>
    <s v="PV13245"/>
    <n v="399"/>
    <n v="6.6946308724832218E-2"/>
  </r>
  <r>
    <s v="Zone 5"/>
    <n v="2018"/>
    <x v="3"/>
    <s v="PV13245"/>
    <n v="143"/>
    <n v="2.3993288590604026E-2"/>
  </r>
  <r>
    <s v="Zone 6"/>
    <n v="2018"/>
    <x v="3"/>
    <s v="PV13245"/>
    <n v="150"/>
    <n v="2.5167785234899327E-2"/>
  </r>
  <r>
    <s v="Zone 7"/>
    <n v="2018"/>
    <x v="3"/>
    <s v="PV13245"/>
    <n v="721"/>
    <n v="0.12097315436241611"/>
  </r>
  <r>
    <s v="Zone 8"/>
    <n v="2018"/>
    <x v="3"/>
    <s v="PV13245"/>
    <n v="595"/>
    <n v="9.9832214765100666E-2"/>
  </r>
  <r>
    <s v="Zone 9"/>
    <n v="2018"/>
    <x v="3"/>
    <s v="PV13245"/>
    <n v="681"/>
    <n v="0.11426174496644295"/>
  </r>
  <r>
    <s v="Zone 10"/>
    <n v="2018"/>
    <x v="3"/>
    <s v="PV13245"/>
    <n v="259"/>
    <n v="4.3456375838926177E-2"/>
  </r>
  <r>
    <s v="Zone 11"/>
    <n v="2018"/>
    <x v="3"/>
    <s v="PV13245"/>
    <n v="972"/>
    <n v="0.16308724832214766"/>
  </r>
  <r>
    <s v="Zone 12"/>
    <n v="2018"/>
    <x v="3"/>
    <s v="PV13245"/>
    <n v="439"/>
    <n v="7.3657718120805363E-2"/>
  </r>
  <r>
    <s v="Zone 13"/>
    <n v="2018"/>
    <x v="3"/>
    <s v="PV13245"/>
    <n v="9"/>
    <n v="1.5100671140939597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C0F0A6-415F-4EC2-BE88-4B220D29AFA3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" firstHeaderRow="1" firstDataRow="1" firstDataCol="1"/>
  <pivotFields count="6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/>
    <pivotField numFmtId="164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Uni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FA4E07-22A6-4830-9101-CBBF29C54352}" name="Tabla1" displayName="Tabla1" ref="B5:H57" totalsRowShown="0" headerRowDxfId="15" dataDxfId="14">
  <autoFilter ref="B5:H57" xr:uid="{D8D29564-A869-477C-97E3-6A9B012EF16D}"/>
  <tableColumns count="7">
    <tableColumn id="1" xr3:uid="{C056DC34-35AE-4FC2-820E-1880AD8F3AE4}" name="Zone" dataDxfId="21"/>
    <tableColumn id="7" xr3:uid="{6E9B53FD-AEF6-4BFB-A66F-E09845F285B0}" name="Key" dataDxfId="7">
      <calculatedColumnFormula>Tabla1[[#This Row],[Zone]]&amp;Tabla1[[#This Row],[Month]]&amp;Tabla1[[#This Row],[SKU]]</calculatedColumnFormula>
    </tableColumn>
    <tableColumn id="5" xr3:uid="{161FBC71-EA7C-4E24-95AC-9638E3A7390E}" name="Year" dataDxfId="20"/>
    <tableColumn id="2" xr3:uid="{24E5B34A-8F13-4407-A0AF-E003F153D27B}" name="Month" dataDxfId="19"/>
    <tableColumn id="3" xr3:uid="{F138FF3A-F3A6-4D8B-BD3B-B990DB7A1359}" name="SKU" dataDxfId="18"/>
    <tableColumn id="4" xr3:uid="{7CE466AA-A3E5-4CF9-917D-0A1CEA58A808}" name="Units" dataDxfId="17"/>
    <tableColumn id="6" xr3:uid="{659A2424-7162-4DA4-9C81-24C15A8D2781}" name="%" dataDxfId="16" dataCellStyle="Porcentaje">
      <calculatedColumnFormula>Tabla1[[#This Row],[Units]]/SUMIF(Tabla1[Month],Tabla1[[#This Row],[Month]],Tabla1[Units])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9F1C8-992A-43B9-BF61-C1D3294E5243}" name="Tabla2" displayName="Tabla2" ref="J5:M9" totalsRowShown="0">
  <autoFilter ref="J5:M9" xr:uid="{923D086D-DF57-4072-8084-1275183D4E09}"/>
  <tableColumns count="4">
    <tableColumn id="1" xr3:uid="{ACE5779F-A680-4CAF-A840-90CA0C31BBF2}" name="Month"/>
    <tableColumn id="4" xr3:uid="{601DF83D-8EB1-4E27-8288-D6B6CC7B349B}" name="Key" dataDxfId="3">
      <calculatedColumnFormula>Tabla2[[#This Row],[SKU]]&amp;Tabla2[[#This Row],[Month]]</calculatedColumnFormula>
    </tableColumn>
    <tableColumn id="2" xr3:uid="{2409E28E-4B39-40FA-B150-94032AFB520C}" name="SKU"/>
    <tableColumn id="3" xr3:uid="{A9BB37D4-3B32-471C-83B6-A225F8E66A3F}" name="Budget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E5F79A-66DB-4EE4-B550-FAF6C09440B3}" name="Tabla14" displayName="Tabla14" ref="O5:W57" totalsRowShown="0" headerRowDxfId="12" dataDxfId="11">
  <autoFilter ref="O5:W57" xr:uid="{F9AFB6E5-5855-4869-9C58-D938AF7A9133}"/>
  <tableColumns count="9">
    <tableColumn id="1" xr3:uid="{6BAD7FAD-0EC7-4115-AADA-08AB047D2B99}" name="Zone" dataDxfId="10"/>
    <tableColumn id="7" xr3:uid="{5ACFD09D-9B3F-4BF2-ABAB-9B2C2A856F7E}" name="Key" dataDxfId="6">
      <calculatedColumnFormula>Tabla14[[#This Row],[Zone]]&amp;Tabla14[[#This Row],[Month]]&amp;Tabla14[[#This Row],[SKU]]</calculatedColumnFormula>
    </tableColumn>
    <tableColumn id="5" xr3:uid="{96EC950E-9117-402E-9ADF-5D3E675390AF}" name="Year" dataDxfId="8"/>
    <tableColumn id="2" xr3:uid="{D97594CE-F631-4038-8EB7-21184F21C02A}" name="Month" dataDxfId="9"/>
    <tableColumn id="3" xr3:uid="{590F3B5D-E638-44A6-9027-C320A871B550}" name="SKU" dataDxfId="2"/>
    <tableColumn id="8" xr3:uid="{0F8479EE-E4A9-4CA3-9AFF-89572534F588}" name="Historic Percentage" dataDxfId="4" dataCellStyle="Porcentaje">
      <calculatedColumnFormula>VLOOKUP(Tabla14[[#This Row],[Key]],Tabla1[[Key]:[%]],6,0)</calculatedColumnFormula>
    </tableColumn>
    <tableColumn id="9" xr3:uid="{3A098211-39BD-4447-B29D-0776C1AD4959}" name="Budget Sku" dataDxfId="1" dataCellStyle="Porcentaje">
      <calculatedColumnFormula>VLOOKUP(Tabla14[[#This Row],[SKU]]&amp;Tabla14[[#This Row],[Month]],Tabla2[[Key]:[Budget]],3,0)</calculatedColumnFormula>
    </tableColumn>
    <tableColumn id="4" xr3:uid="{27A29223-DF3D-4EFE-A424-5A3790D5795D}" name="Units 2019" dataDxfId="0">
      <calculatedColumnFormula>ROUND(Tabla14[[#This Row],[Historic Percentage]]*Tabla14[[#This Row],[Budget Sku]],0)</calculatedColumnFormula>
    </tableColumn>
    <tableColumn id="6" xr3:uid="{08313FA0-6A6E-4E81-98F3-2612C99DEBDB}" name="%" dataDxfId="5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211A-9147-4438-9E5B-7D8590C8807A}">
  <dimension ref="A3:C8"/>
  <sheetViews>
    <sheetView workbookViewId="0">
      <selection activeCell="C4" sqref="C4:C7"/>
    </sheetView>
  </sheetViews>
  <sheetFormatPr baseColWidth="10" defaultRowHeight="14.4" x14ac:dyDescent="0.3"/>
  <cols>
    <col min="1" max="1" width="16.5546875" bestFit="1" customWidth="1"/>
    <col min="2" max="2" width="13.109375" bestFit="1" customWidth="1"/>
  </cols>
  <sheetData>
    <row r="3" spans="1:3" x14ac:dyDescent="0.3">
      <c r="A3" s="3" t="s">
        <v>20</v>
      </c>
      <c r="B3" t="s">
        <v>22</v>
      </c>
    </row>
    <row r="4" spans="1:3" x14ac:dyDescent="0.3">
      <c r="A4" s="4">
        <v>1</v>
      </c>
      <c r="B4" s="5">
        <v>5960</v>
      </c>
      <c r="C4">
        <f>B4*105%</f>
        <v>6258</v>
      </c>
    </row>
    <row r="5" spans="1:3" x14ac:dyDescent="0.3">
      <c r="A5" s="4">
        <v>2</v>
      </c>
      <c r="B5" s="5">
        <v>7885</v>
      </c>
      <c r="C5">
        <f t="shared" ref="C5:C8" si="0">B5*105%</f>
        <v>8279.25</v>
      </c>
    </row>
    <row r="6" spans="1:3" x14ac:dyDescent="0.3">
      <c r="A6" s="4">
        <v>3</v>
      </c>
      <c r="B6" s="5">
        <v>5769</v>
      </c>
      <c r="C6">
        <f t="shared" si="0"/>
        <v>6057.45</v>
      </c>
    </row>
    <row r="7" spans="1:3" x14ac:dyDescent="0.3">
      <c r="A7" s="4">
        <v>4</v>
      </c>
      <c r="B7" s="5">
        <v>5960</v>
      </c>
      <c r="C7">
        <f t="shared" si="0"/>
        <v>6258</v>
      </c>
    </row>
    <row r="8" spans="1:3" x14ac:dyDescent="0.3">
      <c r="A8" s="4" t="s">
        <v>21</v>
      </c>
      <c r="B8" s="5">
        <v>25574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3BDC-0195-42DD-9CC6-343266C89F14}">
  <dimension ref="B2:W57"/>
  <sheetViews>
    <sheetView tabSelected="1" topLeftCell="H1" workbookViewId="0">
      <selection activeCell="O4" sqref="O4"/>
    </sheetView>
  </sheetViews>
  <sheetFormatPr baseColWidth="10" defaultRowHeight="14.4" x14ac:dyDescent="0.3"/>
  <cols>
    <col min="2" max="8" width="11.5546875" style="1"/>
    <col min="9" max="9" width="5.21875" customWidth="1"/>
    <col min="10" max="13" width="12" customWidth="1"/>
    <col min="15" max="15" width="9.6640625" style="1" bestFit="1" customWidth="1"/>
    <col min="16" max="16" width="15.5546875" style="1" bestFit="1" customWidth="1"/>
    <col min="17" max="17" width="9.109375" style="1" bestFit="1" customWidth="1"/>
    <col min="18" max="19" width="11.5546875" style="1"/>
    <col min="20" max="20" width="21.6640625" style="1" bestFit="1" customWidth="1"/>
    <col min="21" max="21" width="21.6640625" style="1" customWidth="1"/>
    <col min="22" max="23" width="11.5546875" style="1"/>
  </cols>
  <sheetData>
    <row r="2" spans="2:23" x14ac:dyDescent="0.3">
      <c r="B2" s="4" t="s">
        <v>28</v>
      </c>
      <c r="J2" t="s">
        <v>30</v>
      </c>
      <c r="O2" s="4" t="s">
        <v>32</v>
      </c>
    </row>
    <row r="3" spans="2:23" s="9" customFormat="1" ht="31.2" customHeight="1" x14ac:dyDescent="0.3">
      <c r="B3" s="10" t="s">
        <v>29</v>
      </c>
      <c r="C3" s="11"/>
      <c r="D3" s="11"/>
      <c r="E3" s="11"/>
      <c r="F3" s="11"/>
      <c r="G3" s="11"/>
      <c r="H3" s="11"/>
      <c r="J3" s="12" t="s">
        <v>31</v>
      </c>
      <c r="K3" s="12"/>
      <c r="L3" s="12"/>
      <c r="M3" s="12"/>
      <c r="O3" s="13" t="s">
        <v>33</v>
      </c>
      <c r="P3" s="11"/>
      <c r="Q3" s="11"/>
      <c r="R3" s="11"/>
      <c r="S3" s="11"/>
      <c r="T3" s="11"/>
      <c r="U3" s="11"/>
      <c r="V3" s="11"/>
      <c r="W3" s="11"/>
    </row>
    <row r="5" spans="2:23" x14ac:dyDescent="0.3">
      <c r="B5" s="1" t="s">
        <v>1</v>
      </c>
      <c r="C5" s="1" t="s">
        <v>23</v>
      </c>
      <c r="D5" s="1" t="s">
        <v>6</v>
      </c>
      <c r="E5" s="1" t="s">
        <v>2</v>
      </c>
      <c r="F5" s="1" t="s">
        <v>3</v>
      </c>
      <c r="G5" s="1" t="s">
        <v>5</v>
      </c>
      <c r="H5" s="1" t="s">
        <v>19</v>
      </c>
      <c r="J5" t="s">
        <v>2</v>
      </c>
      <c r="K5" t="s">
        <v>23</v>
      </c>
      <c r="L5" t="s">
        <v>3</v>
      </c>
      <c r="M5" t="s">
        <v>24</v>
      </c>
      <c r="O5" s="1" t="s">
        <v>1</v>
      </c>
      <c r="P5" s="1" t="s">
        <v>23</v>
      </c>
      <c r="Q5" s="1" t="s">
        <v>6</v>
      </c>
      <c r="R5" s="1" t="s">
        <v>2</v>
      </c>
      <c r="S5" s="1" t="s">
        <v>3</v>
      </c>
      <c r="T5" s="1" t="s">
        <v>25</v>
      </c>
      <c r="U5" s="1" t="s">
        <v>27</v>
      </c>
      <c r="V5" s="1" t="s">
        <v>26</v>
      </c>
      <c r="W5" s="1" t="s">
        <v>19</v>
      </c>
    </row>
    <row r="6" spans="2:23" x14ac:dyDescent="0.3">
      <c r="B6" s="1" t="s">
        <v>0</v>
      </c>
      <c r="C6" s="1" t="str">
        <f>Tabla1[[#This Row],[Zone]]&amp;Tabla1[[#This Row],[Month]]&amp;Tabla1[[#This Row],[SKU]]</f>
        <v>Zone 11PV13245</v>
      </c>
      <c r="D6" s="1">
        <v>2018</v>
      </c>
      <c r="E6" s="1">
        <v>1</v>
      </c>
      <c r="F6" s="1" t="s">
        <v>4</v>
      </c>
      <c r="G6" s="1">
        <v>774</v>
      </c>
      <c r="H6" s="2">
        <f>Tabla1[[#This Row],[Units]]/SUMIF(Tabla1[Month],Tabla1[[#This Row],[Month]],Tabla1[Units])</f>
        <v>0.12986577181208053</v>
      </c>
      <c r="J6">
        <v>1</v>
      </c>
      <c r="K6" t="str">
        <f>Tabla2[[#This Row],[SKU]]&amp;Tabla2[[#This Row],[Month]]</f>
        <v>PV132451</v>
      </c>
      <c r="L6" t="s">
        <v>4</v>
      </c>
      <c r="M6" s="6">
        <v>6258</v>
      </c>
      <c r="O6" s="1" t="s">
        <v>0</v>
      </c>
      <c r="P6" s="1" t="str">
        <f>Tabla14[[#This Row],[Zone]]&amp;Tabla14[[#This Row],[Month]]&amp;Tabla14[[#This Row],[SKU]]</f>
        <v>Zone 11PV13245</v>
      </c>
      <c r="Q6" s="1">
        <v>2019</v>
      </c>
      <c r="R6" s="1">
        <v>1</v>
      </c>
      <c r="S6" s="1" t="s">
        <v>4</v>
      </c>
      <c r="T6" s="7">
        <f>VLOOKUP(Tabla14[[#This Row],[Key]],Tabla1[[Key]:[%]],6,0)</f>
        <v>0.12986577181208053</v>
      </c>
      <c r="U6" s="8">
        <f>VLOOKUP(Tabla14[[#This Row],[SKU]]&amp;Tabla14[[#This Row],[Month]],Tabla2[[Key]:[Budget]],3,0)</f>
        <v>6258</v>
      </c>
      <c r="V6" s="1">
        <f>ROUND(Tabla14[[#This Row],[Historic Percentage]]*Tabla14[[#This Row],[Budget Sku]],0)</f>
        <v>813</v>
      </c>
      <c r="W6" s="2">
        <v>0.12986577181208053</v>
      </c>
    </row>
    <row r="7" spans="2:23" x14ac:dyDescent="0.3">
      <c r="B7" s="1" t="s">
        <v>7</v>
      </c>
      <c r="C7" s="1" t="str">
        <f>Tabla1[[#This Row],[Zone]]&amp;Tabla1[[#This Row],[Month]]&amp;Tabla1[[#This Row],[SKU]]</f>
        <v>Zone 21PV13245</v>
      </c>
      <c r="D7" s="1">
        <v>2018</v>
      </c>
      <c r="E7" s="1">
        <v>1</v>
      </c>
      <c r="F7" s="1" t="s">
        <v>4</v>
      </c>
      <c r="G7" s="1">
        <v>932</v>
      </c>
      <c r="H7" s="2">
        <f>Tabla1[[#This Row],[Units]]/SUMIF(Tabla1[Month],Tabla1[[#This Row],[Month]],Tabla1[Units])</f>
        <v>0.15637583892617449</v>
      </c>
      <c r="J7">
        <v>2</v>
      </c>
      <c r="K7" t="str">
        <f>Tabla2[[#This Row],[SKU]]&amp;Tabla2[[#This Row],[Month]]</f>
        <v>PV132452</v>
      </c>
      <c r="L7" t="s">
        <v>4</v>
      </c>
      <c r="M7" s="6">
        <v>8279.25</v>
      </c>
      <c r="O7" s="1" t="s">
        <v>7</v>
      </c>
      <c r="P7" s="1" t="str">
        <f>Tabla14[[#This Row],[Zone]]&amp;Tabla14[[#This Row],[Month]]&amp;Tabla14[[#This Row],[SKU]]</f>
        <v>Zone 21PV13245</v>
      </c>
      <c r="Q7" s="1">
        <v>2019</v>
      </c>
      <c r="R7" s="1">
        <v>1</v>
      </c>
      <c r="S7" s="1" t="s">
        <v>4</v>
      </c>
      <c r="T7" s="7">
        <f>VLOOKUP(Tabla14[[#This Row],[Key]],Tabla1[[Key]:[%]],6,0)</f>
        <v>0.15637583892617449</v>
      </c>
      <c r="U7" s="8">
        <f>VLOOKUP(Tabla14[[#This Row],[SKU]]&amp;Tabla14[[#This Row],[Month]],Tabla2[[Key]:[Budget]],3,0)</f>
        <v>6258</v>
      </c>
      <c r="V7" s="1">
        <f>ROUND(Tabla14[[#This Row],[Historic Percentage]]*Tabla14[[#This Row],[Budget Sku]],0)</f>
        <v>979</v>
      </c>
      <c r="W7" s="2">
        <v>0.15637583892617449</v>
      </c>
    </row>
    <row r="8" spans="2:23" x14ac:dyDescent="0.3">
      <c r="B8" s="1" t="s">
        <v>8</v>
      </c>
      <c r="C8" s="1" t="str">
        <f>Tabla1[[#This Row],[Zone]]&amp;Tabla1[[#This Row],[Month]]&amp;Tabla1[[#This Row],[SKU]]</f>
        <v>Zone 31PV13245</v>
      </c>
      <c r="D8" s="1">
        <v>2018</v>
      </c>
      <c r="E8" s="1">
        <v>1</v>
      </c>
      <c r="F8" s="1" t="s">
        <v>4</v>
      </c>
      <c r="G8" s="1">
        <v>246</v>
      </c>
      <c r="H8" s="2">
        <f>Tabla1[[#This Row],[Units]]/SUMIF(Tabla1[Month],Tabla1[[#This Row],[Month]],Tabla1[Units])</f>
        <v>4.1275167785234899E-2</v>
      </c>
      <c r="J8">
        <v>3</v>
      </c>
      <c r="K8" t="str">
        <f>Tabla2[[#This Row],[SKU]]&amp;Tabla2[[#This Row],[Month]]</f>
        <v>PV132453</v>
      </c>
      <c r="L8" t="s">
        <v>4</v>
      </c>
      <c r="M8" s="6">
        <v>6057.45</v>
      </c>
      <c r="O8" s="1" t="s">
        <v>8</v>
      </c>
      <c r="P8" s="1" t="str">
        <f>Tabla14[[#This Row],[Zone]]&amp;Tabla14[[#This Row],[Month]]&amp;Tabla14[[#This Row],[SKU]]</f>
        <v>Zone 31PV13245</v>
      </c>
      <c r="Q8" s="1">
        <v>2019</v>
      </c>
      <c r="R8" s="1">
        <v>1</v>
      </c>
      <c r="S8" s="1" t="s">
        <v>4</v>
      </c>
      <c r="T8" s="7">
        <f>VLOOKUP(Tabla14[[#This Row],[Key]],Tabla1[[Key]:[%]],6,0)</f>
        <v>4.1275167785234899E-2</v>
      </c>
      <c r="U8" s="8">
        <f>VLOOKUP(Tabla14[[#This Row],[SKU]]&amp;Tabla14[[#This Row],[Month]],Tabla2[[Key]:[Budget]],3,0)</f>
        <v>6258</v>
      </c>
      <c r="V8" s="1">
        <f>ROUND(Tabla14[[#This Row],[Historic Percentage]]*Tabla14[[#This Row],[Budget Sku]],0)</f>
        <v>258</v>
      </c>
      <c r="W8" s="2">
        <v>4.1275167785234899E-2</v>
      </c>
    </row>
    <row r="9" spans="2:23" x14ac:dyDescent="0.3">
      <c r="B9" s="1" t="s">
        <v>9</v>
      </c>
      <c r="C9" s="1" t="str">
        <f>Tabla1[[#This Row],[Zone]]&amp;Tabla1[[#This Row],[Month]]&amp;Tabla1[[#This Row],[SKU]]</f>
        <v>Zone 41PV13245</v>
      </c>
      <c r="D9" s="1">
        <v>2018</v>
      </c>
      <c r="E9" s="1">
        <v>1</v>
      </c>
      <c r="F9" s="1" t="s">
        <v>4</v>
      </c>
      <c r="G9" s="1">
        <v>565</v>
      </c>
      <c r="H9" s="2">
        <f>Tabla1[[#This Row],[Units]]/SUMIF(Tabla1[Month],Tabla1[[#This Row],[Month]],Tabla1[Units])</f>
        <v>9.4798657718120807E-2</v>
      </c>
      <c r="J9">
        <v>4</v>
      </c>
      <c r="K9" t="str">
        <f>Tabla2[[#This Row],[SKU]]&amp;Tabla2[[#This Row],[Month]]</f>
        <v>PV132454</v>
      </c>
      <c r="L9" t="s">
        <v>4</v>
      </c>
      <c r="M9" s="6">
        <v>6258</v>
      </c>
      <c r="O9" s="1" t="s">
        <v>9</v>
      </c>
      <c r="P9" s="1" t="str">
        <f>Tabla14[[#This Row],[Zone]]&amp;Tabla14[[#This Row],[Month]]&amp;Tabla14[[#This Row],[SKU]]</f>
        <v>Zone 41PV13245</v>
      </c>
      <c r="Q9" s="1">
        <v>2019</v>
      </c>
      <c r="R9" s="1">
        <v>1</v>
      </c>
      <c r="S9" s="1" t="s">
        <v>4</v>
      </c>
      <c r="T9" s="7">
        <f>VLOOKUP(Tabla14[[#This Row],[Key]],Tabla1[[Key]:[%]],6,0)</f>
        <v>9.4798657718120807E-2</v>
      </c>
      <c r="U9" s="8">
        <f>VLOOKUP(Tabla14[[#This Row],[SKU]]&amp;Tabla14[[#This Row],[Month]],Tabla2[[Key]:[Budget]],3,0)</f>
        <v>6258</v>
      </c>
      <c r="V9" s="1">
        <f>ROUND(Tabla14[[#This Row],[Historic Percentage]]*Tabla14[[#This Row],[Budget Sku]],0)</f>
        <v>593</v>
      </c>
      <c r="W9" s="2">
        <v>9.4798657718120807E-2</v>
      </c>
    </row>
    <row r="10" spans="2:23" x14ac:dyDescent="0.3">
      <c r="B10" s="1" t="s">
        <v>10</v>
      </c>
      <c r="C10" s="1" t="str">
        <f>Tabla1[[#This Row],[Zone]]&amp;Tabla1[[#This Row],[Month]]&amp;Tabla1[[#This Row],[SKU]]</f>
        <v>Zone 51PV13245</v>
      </c>
      <c r="D10" s="1">
        <v>2018</v>
      </c>
      <c r="E10" s="1">
        <v>1</v>
      </c>
      <c r="F10" s="1" t="s">
        <v>4</v>
      </c>
      <c r="G10" s="1">
        <v>435</v>
      </c>
      <c r="H10" s="2">
        <f>Tabla1[[#This Row],[Units]]/SUMIF(Tabla1[Month],Tabla1[[#This Row],[Month]],Tabla1[Units])</f>
        <v>7.2986577181208059E-2</v>
      </c>
      <c r="O10" s="1" t="s">
        <v>10</v>
      </c>
      <c r="P10" s="1" t="str">
        <f>Tabla14[[#This Row],[Zone]]&amp;Tabla14[[#This Row],[Month]]&amp;Tabla14[[#This Row],[SKU]]</f>
        <v>Zone 51PV13245</v>
      </c>
      <c r="Q10" s="1">
        <v>2019</v>
      </c>
      <c r="R10" s="1">
        <v>1</v>
      </c>
      <c r="S10" s="1" t="s">
        <v>4</v>
      </c>
      <c r="T10" s="7">
        <f>VLOOKUP(Tabla14[[#This Row],[Key]],Tabla1[[Key]:[%]],6,0)</f>
        <v>7.2986577181208059E-2</v>
      </c>
      <c r="U10" s="8">
        <f>VLOOKUP(Tabla14[[#This Row],[SKU]]&amp;Tabla14[[#This Row],[Month]],Tabla2[[Key]:[Budget]],3,0)</f>
        <v>6258</v>
      </c>
      <c r="V10" s="1">
        <f>ROUND(Tabla14[[#This Row],[Historic Percentage]]*Tabla14[[#This Row],[Budget Sku]],0)</f>
        <v>457</v>
      </c>
      <c r="W10" s="2">
        <v>7.2986577181208059E-2</v>
      </c>
    </row>
    <row r="11" spans="2:23" x14ac:dyDescent="0.3">
      <c r="B11" s="1" t="s">
        <v>11</v>
      </c>
      <c r="C11" s="1" t="str">
        <f>Tabla1[[#This Row],[Zone]]&amp;Tabla1[[#This Row],[Month]]&amp;Tabla1[[#This Row],[SKU]]</f>
        <v>Zone 61PV13245</v>
      </c>
      <c r="D11" s="1">
        <v>2018</v>
      </c>
      <c r="E11" s="1">
        <v>1</v>
      </c>
      <c r="F11" s="1" t="s">
        <v>4</v>
      </c>
      <c r="G11" s="1">
        <v>57</v>
      </c>
      <c r="H11" s="2">
        <f>Tabla1[[#This Row],[Units]]/SUMIF(Tabla1[Month],Tabla1[[#This Row],[Month]],Tabla1[Units])</f>
        <v>9.5637583892617447E-3</v>
      </c>
      <c r="O11" s="1" t="s">
        <v>11</v>
      </c>
      <c r="P11" s="1" t="str">
        <f>Tabla14[[#This Row],[Zone]]&amp;Tabla14[[#This Row],[Month]]&amp;Tabla14[[#This Row],[SKU]]</f>
        <v>Zone 61PV13245</v>
      </c>
      <c r="Q11" s="1">
        <v>2019</v>
      </c>
      <c r="R11" s="1">
        <v>1</v>
      </c>
      <c r="S11" s="1" t="s">
        <v>4</v>
      </c>
      <c r="T11" s="7">
        <f>VLOOKUP(Tabla14[[#This Row],[Key]],Tabla1[[Key]:[%]],6,0)</f>
        <v>9.5637583892617447E-3</v>
      </c>
      <c r="U11" s="8">
        <f>VLOOKUP(Tabla14[[#This Row],[SKU]]&amp;Tabla14[[#This Row],[Month]],Tabla2[[Key]:[Budget]],3,0)</f>
        <v>6258</v>
      </c>
      <c r="V11" s="1">
        <f>ROUND(Tabla14[[#This Row],[Historic Percentage]]*Tabla14[[#This Row],[Budget Sku]],0)</f>
        <v>60</v>
      </c>
      <c r="W11" s="2">
        <v>9.5637583892617447E-3</v>
      </c>
    </row>
    <row r="12" spans="2:23" x14ac:dyDescent="0.3">
      <c r="B12" s="1" t="s">
        <v>12</v>
      </c>
      <c r="C12" s="1" t="str">
        <f>Tabla1[[#This Row],[Zone]]&amp;Tabla1[[#This Row],[Month]]&amp;Tabla1[[#This Row],[SKU]]</f>
        <v>Zone 71PV13245</v>
      </c>
      <c r="D12" s="1">
        <v>2018</v>
      </c>
      <c r="E12" s="1">
        <v>1</v>
      </c>
      <c r="F12" s="1" t="s">
        <v>4</v>
      </c>
      <c r="G12" s="1">
        <v>478</v>
      </c>
      <c r="H12" s="2">
        <f>Tabla1[[#This Row],[Units]]/SUMIF(Tabla1[Month],Tabla1[[#This Row],[Month]],Tabla1[Units])</f>
        <v>8.0201342281879195E-2</v>
      </c>
      <c r="O12" s="1" t="s">
        <v>12</v>
      </c>
      <c r="P12" s="1" t="str">
        <f>Tabla14[[#This Row],[Zone]]&amp;Tabla14[[#This Row],[Month]]&amp;Tabla14[[#This Row],[SKU]]</f>
        <v>Zone 71PV13245</v>
      </c>
      <c r="Q12" s="1">
        <v>2019</v>
      </c>
      <c r="R12" s="1">
        <v>1</v>
      </c>
      <c r="S12" s="1" t="s">
        <v>4</v>
      </c>
      <c r="T12" s="7">
        <f>VLOOKUP(Tabla14[[#This Row],[Key]],Tabla1[[Key]:[%]],6,0)</f>
        <v>8.0201342281879195E-2</v>
      </c>
      <c r="U12" s="8">
        <f>VLOOKUP(Tabla14[[#This Row],[SKU]]&amp;Tabla14[[#This Row],[Month]],Tabla2[[Key]:[Budget]],3,0)</f>
        <v>6258</v>
      </c>
      <c r="V12" s="1">
        <f>ROUND(Tabla14[[#This Row],[Historic Percentage]]*Tabla14[[#This Row],[Budget Sku]],0)</f>
        <v>502</v>
      </c>
      <c r="W12" s="2">
        <v>8.0201342281879195E-2</v>
      </c>
    </row>
    <row r="13" spans="2:23" x14ac:dyDescent="0.3">
      <c r="B13" s="1" t="s">
        <v>13</v>
      </c>
      <c r="C13" s="1" t="str">
        <f>Tabla1[[#This Row],[Zone]]&amp;Tabla1[[#This Row],[Month]]&amp;Tabla1[[#This Row],[SKU]]</f>
        <v>Zone 81PV13245</v>
      </c>
      <c r="D13" s="1">
        <v>2018</v>
      </c>
      <c r="E13" s="1">
        <v>1</v>
      </c>
      <c r="F13" s="1" t="s">
        <v>4</v>
      </c>
      <c r="G13" s="1">
        <v>642</v>
      </c>
      <c r="H13" s="2">
        <f>Tabla1[[#This Row],[Units]]/SUMIF(Tabla1[Month],Tabla1[[#This Row],[Month]],Tabla1[Units])</f>
        <v>0.10771812080536913</v>
      </c>
      <c r="O13" s="1" t="s">
        <v>13</v>
      </c>
      <c r="P13" s="1" t="str">
        <f>Tabla14[[#This Row],[Zone]]&amp;Tabla14[[#This Row],[Month]]&amp;Tabla14[[#This Row],[SKU]]</f>
        <v>Zone 81PV13245</v>
      </c>
      <c r="Q13" s="1">
        <v>2019</v>
      </c>
      <c r="R13" s="1">
        <v>1</v>
      </c>
      <c r="S13" s="1" t="s">
        <v>4</v>
      </c>
      <c r="T13" s="7">
        <f>VLOOKUP(Tabla14[[#This Row],[Key]],Tabla1[[Key]:[%]],6,0)</f>
        <v>0.10771812080536913</v>
      </c>
      <c r="U13" s="8">
        <f>VLOOKUP(Tabla14[[#This Row],[SKU]]&amp;Tabla14[[#This Row],[Month]],Tabla2[[Key]:[Budget]],3,0)</f>
        <v>6258</v>
      </c>
      <c r="V13" s="1">
        <f>ROUND(Tabla14[[#This Row],[Historic Percentage]]*Tabla14[[#This Row],[Budget Sku]],0)</f>
        <v>674</v>
      </c>
      <c r="W13" s="2">
        <v>0.10771812080536913</v>
      </c>
    </row>
    <row r="14" spans="2:23" x14ac:dyDescent="0.3">
      <c r="B14" s="1" t="s">
        <v>14</v>
      </c>
      <c r="C14" s="1" t="str">
        <f>Tabla1[[#This Row],[Zone]]&amp;Tabla1[[#This Row],[Month]]&amp;Tabla1[[#This Row],[SKU]]</f>
        <v>Zone 91PV13245</v>
      </c>
      <c r="D14" s="1">
        <v>2018</v>
      </c>
      <c r="E14" s="1">
        <v>1</v>
      </c>
      <c r="F14" s="1" t="s">
        <v>4</v>
      </c>
      <c r="G14" s="1">
        <v>92</v>
      </c>
      <c r="H14" s="2">
        <f>Tabla1[[#This Row],[Units]]/SUMIF(Tabla1[Month],Tabla1[[#This Row],[Month]],Tabla1[Units])</f>
        <v>1.5436241610738255E-2</v>
      </c>
      <c r="O14" s="1" t="s">
        <v>14</v>
      </c>
      <c r="P14" s="1" t="str">
        <f>Tabla14[[#This Row],[Zone]]&amp;Tabla14[[#This Row],[Month]]&amp;Tabla14[[#This Row],[SKU]]</f>
        <v>Zone 91PV13245</v>
      </c>
      <c r="Q14" s="1">
        <v>2019</v>
      </c>
      <c r="R14" s="1">
        <v>1</v>
      </c>
      <c r="S14" s="1" t="s">
        <v>4</v>
      </c>
      <c r="T14" s="7">
        <f>VLOOKUP(Tabla14[[#This Row],[Key]],Tabla1[[Key]:[%]],6,0)</f>
        <v>1.5436241610738255E-2</v>
      </c>
      <c r="U14" s="8">
        <f>VLOOKUP(Tabla14[[#This Row],[SKU]]&amp;Tabla14[[#This Row],[Month]],Tabla2[[Key]:[Budget]],3,0)</f>
        <v>6258</v>
      </c>
      <c r="V14" s="1">
        <f>ROUND(Tabla14[[#This Row],[Historic Percentage]]*Tabla14[[#This Row],[Budget Sku]],0)</f>
        <v>97</v>
      </c>
      <c r="W14" s="2">
        <v>1.5436241610738255E-2</v>
      </c>
    </row>
    <row r="15" spans="2:23" x14ac:dyDescent="0.3">
      <c r="B15" s="1" t="s">
        <v>15</v>
      </c>
      <c r="C15" s="1" t="str">
        <f>Tabla1[[#This Row],[Zone]]&amp;Tabla1[[#This Row],[Month]]&amp;Tabla1[[#This Row],[SKU]]</f>
        <v>Zone 101PV13245</v>
      </c>
      <c r="D15" s="1">
        <v>2018</v>
      </c>
      <c r="E15" s="1">
        <v>1</v>
      </c>
      <c r="F15" s="1" t="s">
        <v>4</v>
      </c>
      <c r="G15" s="1">
        <v>145</v>
      </c>
      <c r="H15" s="2">
        <f>Tabla1[[#This Row],[Units]]/SUMIF(Tabla1[Month],Tabla1[[#This Row],[Month]],Tabla1[Units])</f>
        <v>2.4328859060402684E-2</v>
      </c>
      <c r="O15" s="1" t="s">
        <v>15</v>
      </c>
      <c r="P15" s="1" t="str">
        <f>Tabla14[[#This Row],[Zone]]&amp;Tabla14[[#This Row],[Month]]&amp;Tabla14[[#This Row],[SKU]]</f>
        <v>Zone 101PV13245</v>
      </c>
      <c r="Q15" s="1">
        <v>2019</v>
      </c>
      <c r="R15" s="1">
        <v>1</v>
      </c>
      <c r="S15" s="1" t="s">
        <v>4</v>
      </c>
      <c r="T15" s="7">
        <f>VLOOKUP(Tabla14[[#This Row],[Key]],Tabla1[[Key]:[%]],6,0)</f>
        <v>2.4328859060402684E-2</v>
      </c>
      <c r="U15" s="8">
        <f>VLOOKUP(Tabla14[[#This Row],[SKU]]&amp;Tabla14[[#This Row],[Month]],Tabla2[[Key]:[Budget]],3,0)</f>
        <v>6258</v>
      </c>
      <c r="V15" s="1">
        <f>ROUND(Tabla14[[#This Row],[Historic Percentage]]*Tabla14[[#This Row],[Budget Sku]],0)</f>
        <v>152</v>
      </c>
      <c r="W15" s="2">
        <v>2.4328859060402684E-2</v>
      </c>
    </row>
    <row r="16" spans="2:23" x14ac:dyDescent="0.3">
      <c r="B16" s="1" t="s">
        <v>16</v>
      </c>
      <c r="C16" s="1" t="str">
        <f>Tabla1[[#This Row],[Zone]]&amp;Tabla1[[#This Row],[Month]]&amp;Tabla1[[#This Row],[SKU]]</f>
        <v>Zone 111PV13245</v>
      </c>
      <c r="D16" s="1">
        <v>2018</v>
      </c>
      <c r="E16" s="1">
        <v>1</v>
      </c>
      <c r="F16" s="1" t="s">
        <v>4</v>
      </c>
      <c r="G16" s="1">
        <v>282</v>
      </c>
      <c r="H16" s="2">
        <f>Tabla1[[#This Row],[Units]]/SUMIF(Tabla1[Month],Tabla1[[#This Row],[Month]],Tabla1[Units])</f>
        <v>4.7315436241610741E-2</v>
      </c>
      <c r="O16" s="1" t="s">
        <v>16</v>
      </c>
      <c r="P16" s="1" t="str">
        <f>Tabla14[[#This Row],[Zone]]&amp;Tabla14[[#This Row],[Month]]&amp;Tabla14[[#This Row],[SKU]]</f>
        <v>Zone 111PV13245</v>
      </c>
      <c r="Q16" s="1">
        <v>2019</v>
      </c>
      <c r="R16" s="1">
        <v>1</v>
      </c>
      <c r="S16" s="1" t="s">
        <v>4</v>
      </c>
      <c r="T16" s="7">
        <f>VLOOKUP(Tabla14[[#This Row],[Key]],Tabla1[[Key]:[%]],6,0)</f>
        <v>4.7315436241610741E-2</v>
      </c>
      <c r="U16" s="8">
        <f>VLOOKUP(Tabla14[[#This Row],[SKU]]&amp;Tabla14[[#This Row],[Month]],Tabla2[[Key]:[Budget]],3,0)</f>
        <v>6258</v>
      </c>
      <c r="V16" s="1">
        <f>ROUND(Tabla14[[#This Row],[Historic Percentage]]*Tabla14[[#This Row],[Budget Sku]],0)</f>
        <v>296</v>
      </c>
      <c r="W16" s="2">
        <v>4.7315436241610741E-2</v>
      </c>
    </row>
    <row r="17" spans="2:23" x14ac:dyDescent="0.3">
      <c r="B17" s="1" t="s">
        <v>17</v>
      </c>
      <c r="C17" s="1" t="str">
        <f>Tabla1[[#This Row],[Zone]]&amp;Tabla1[[#This Row],[Month]]&amp;Tabla1[[#This Row],[SKU]]</f>
        <v>Zone 121PV13245</v>
      </c>
      <c r="D17" s="1">
        <v>2018</v>
      </c>
      <c r="E17" s="1">
        <v>1</v>
      </c>
      <c r="F17" s="1" t="s">
        <v>4</v>
      </c>
      <c r="G17" s="1">
        <v>584</v>
      </c>
      <c r="H17" s="2">
        <f>Tabla1[[#This Row],[Units]]/SUMIF(Tabla1[Month],Tabla1[[#This Row],[Month]],Tabla1[Units])</f>
        <v>9.7986577181208054E-2</v>
      </c>
      <c r="O17" s="1" t="s">
        <v>17</v>
      </c>
      <c r="P17" s="1" t="str">
        <f>Tabla14[[#This Row],[Zone]]&amp;Tabla14[[#This Row],[Month]]&amp;Tabla14[[#This Row],[SKU]]</f>
        <v>Zone 121PV13245</v>
      </c>
      <c r="Q17" s="1">
        <v>2019</v>
      </c>
      <c r="R17" s="1">
        <v>1</v>
      </c>
      <c r="S17" s="1" t="s">
        <v>4</v>
      </c>
      <c r="T17" s="7">
        <f>VLOOKUP(Tabla14[[#This Row],[Key]],Tabla1[[Key]:[%]],6,0)</f>
        <v>9.7986577181208054E-2</v>
      </c>
      <c r="U17" s="8">
        <f>VLOOKUP(Tabla14[[#This Row],[SKU]]&amp;Tabla14[[#This Row],[Month]],Tabla2[[Key]:[Budget]],3,0)</f>
        <v>6258</v>
      </c>
      <c r="V17" s="1">
        <f>ROUND(Tabla14[[#This Row],[Historic Percentage]]*Tabla14[[#This Row],[Budget Sku]],0)</f>
        <v>613</v>
      </c>
      <c r="W17" s="2">
        <v>9.7986577181208054E-2</v>
      </c>
    </row>
    <row r="18" spans="2:23" x14ac:dyDescent="0.3">
      <c r="B18" s="1" t="s">
        <v>18</v>
      </c>
      <c r="C18" s="1" t="str">
        <f>Tabla1[[#This Row],[Zone]]&amp;Tabla1[[#This Row],[Month]]&amp;Tabla1[[#This Row],[SKU]]</f>
        <v>Zone 131PV13245</v>
      </c>
      <c r="D18" s="1">
        <v>2018</v>
      </c>
      <c r="E18" s="1">
        <v>1</v>
      </c>
      <c r="F18" s="1" t="s">
        <v>4</v>
      </c>
      <c r="G18" s="1">
        <v>728</v>
      </c>
      <c r="H18" s="2">
        <f>Tabla1[[#This Row],[Units]]/SUMIF(Tabla1[Month],Tabla1[[#This Row],[Month]],Tabla1[Units])</f>
        <v>0.12214765100671141</v>
      </c>
      <c r="O18" s="1" t="s">
        <v>18</v>
      </c>
      <c r="P18" s="1" t="str">
        <f>Tabla14[[#This Row],[Zone]]&amp;Tabla14[[#This Row],[Month]]&amp;Tabla14[[#This Row],[SKU]]</f>
        <v>Zone 131PV13245</v>
      </c>
      <c r="Q18" s="1">
        <v>2019</v>
      </c>
      <c r="R18" s="1">
        <v>1</v>
      </c>
      <c r="S18" s="1" t="s">
        <v>4</v>
      </c>
      <c r="T18" s="7">
        <f>VLOOKUP(Tabla14[[#This Row],[Key]],Tabla1[[Key]:[%]],6,0)</f>
        <v>0.12214765100671141</v>
      </c>
      <c r="U18" s="8">
        <f>VLOOKUP(Tabla14[[#This Row],[SKU]]&amp;Tabla14[[#This Row],[Month]],Tabla2[[Key]:[Budget]],3,0)</f>
        <v>6258</v>
      </c>
      <c r="V18" s="1">
        <f>ROUND(Tabla14[[#This Row],[Historic Percentage]]*Tabla14[[#This Row],[Budget Sku]],0)</f>
        <v>764</v>
      </c>
      <c r="W18" s="2">
        <v>0.12214765100671141</v>
      </c>
    </row>
    <row r="19" spans="2:23" x14ac:dyDescent="0.3">
      <c r="B19" s="1" t="s">
        <v>0</v>
      </c>
      <c r="C19" s="1" t="str">
        <f>Tabla1[[#This Row],[Zone]]&amp;Tabla1[[#This Row],[Month]]&amp;Tabla1[[#This Row],[SKU]]</f>
        <v>Zone 12PV13245</v>
      </c>
      <c r="D19" s="1">
        <v>2018</v>
      </c>
      <c r="E19" s="1">
        <v>2</v>
      </c>
      <c r="F19" s="1" t="s">
        <v>4</v>
      </c>
      <c r="G19" s="1">
        <v>713</v>
      </c>
      <c r="H19" s="2">
        <f>Tabla1[[#This Row],[Units]]/SUMIF(Tabla1[Month],Tabla1[[#This Row],[Month]],Tabla1[Units])</f>
        <v>9.0424857324032978E-2</v>
      </c>
      <c r="O19" s="1" t="s">
        <v>0</v>
      </c>
      <c r="P19" s="1" t="str">
        <f>Tabla14[[#This Row],[Zone]]&amp;Tabla14[[#This Row],[Month]]&amp;Tabla14[[#This Row],[SKU]]</f>
        <v>Zone 12PV13245</v>
      </c>
      <c r="Q19" s="1">
        <v>2019</v>
      </c>
      <c r="R19" s="1">
        <v>2</v>
      </c>
      <c r="S19" s="1" t="s">
        <v>4</v>
      </c>
      <c r="T19" s="7">
        <f>VLOOKUP(Tabla14[[#This Row],[Key]],Tabla1[[Key]:[%]],6,0)</f>
        <v>9.0424857324032978E-2</v>
      </c>
      <c r="U19" s="8">
        <f>VLOOKUP(Tabla14[[#This Row],[SKU]]&amp;Tabla14[[#This Row],[Month]],Tabla2[[Key]:[Budget]],3,0)</f>
        <v>8279.25</v>
      </c>
      <c r="V19" s="1">
        <f>ROUND(Tabla14[[#This Row],[Historic Percentage]]*Tabla14[[#This Row],[Budget Sku]],0)</f>
        <v>749</v>
      </c>
      <c r="W19" s="2">
        <v>9.0424857324032978E-2</v>
      </c>
    </row>
    <row r="20" spans="2:23" x14ac:dyDescent="0.3">
      <c r="B20" s="1" t="s">
        <v>7</v>
      </c>
      <c r="C20" s="1" t="str">
        <f>Tabla1[[#This Row],[Zone]]&amp;Tabla1[[#This Row],[Month]]&amp;Tabla1[[#This Row],[SKU]]</f>
        <v>Zone 22PV13245</v>
      </c>
      <c r="D20" s="1">
        <v>2018</v>
      </c>
      <c r="E20" s="1">
        <v>2</v>
      </c>
      <c r="F20" s="1" t="s">
        <v>4</v>
      </c>
      <c r="G20" s="1">
        <v>714</v>
      </c>
      <c r="H20" s="2">
        <f>Tabla1[[#This Row],[Units]]/SUMIF(Tabla1[Month],Tabla1[[#This Row],[Month]],Tabla1[Units])</f>
        <v>9.0551680405833862E-2</v>
      </c>
      <c r="O20" s="1" t="s">
        <v>7</v>
      </c>
      <c r="P20" s="1" t="str">
        <f>Tabla14[[#This Row],[Zone]]&amp;Tabla14[[#This Row],[Month]]&amp;Tabla14[[#This Row],[SKU]]</f>
        <v>Zone 22PV13245</v>
      </c>
      <c r="Q20" s="1">
        <v>2019</v>
      </c>
      <c r="R20" s="1">
        <v>2</v>
      </c>
      <c r="S20" s="1" t="s">
        <v>4</v>
      </c>
      <c r="T20" s="7">
        <f>VLOOKUP(Tabla14[[#This Row],[Key]],Tabla1[[Key]:[%]],6,0)</f>
        <v>9.0551680405833862E-2</v>
      </c>
      <c r="U20" s="8">
        <f>VLOOKUP(Tabla14[[#This Row],[SKU]]&amp;Tabla14[[#This Row],[Month]],Tabla2[[Key]:[Budget]],3,0)</f>
        <v>8279.25</v>
      </c>
      <c r="V20" s="1">
        <f>ROUND(Tabla14[[#This Row],[Historic Percentage]]*Tabla14[[#This Row],[Budget Sku]],0)</f>
        <v>750</v>
      </c>
      <c r="W20" s="2">
        <v>9.0551680405833862E-2</v>
      </c>
    </row>
    <row r="21" spans="2:23" x14ac:dyDescent="0.3">
      <c r="B21" s="1" t="s">
        <v>8</v>
      </c>
      <c r="C21" s="1" t="str">
        <f>Tabla1[[#This Row],[Zone]]&amp;Tabla1[[#This Row],[Month]]&amp;Tabla1[[#This Row],[SKU]]</f>
        <v>Zone 32PV13245</v>
      </c>
      <c r="D21" s="1">
        <v>2018</v>
      </c>
      <c r="E21" s="1">
        <v>2</v>
      </c>
      <c r="F21" s="1" t="s">
        <v>4</v>
      </c>
      <c r="G21" s="1">
        <v>879</v>
      </c>
      <c r="H21" s="2">
        <f>Tabla1[[#This Row],[Units]]/SUMIF(Tabla1[Month],Tabla1[[#This Row],[Month]],Tabla1[Units])</f>
        <v>0.11147748890298034</v>
      </c>
      <c r="O21" s="1" t="s">
        <v>8</v>
      </c>
      <c r="P21" s="1" t="str">
        <f>Tabla14[[#This Row],[Zone]]&amp;Tabla14[[#This Row],[Month]]&amp;Tabla14[[#This Row],[SKU]]</f>
        <v>Zone 32PV13245</v>
      </c>
      <c r="Q21" s="1">
        <v>2019</v>
      </c>
      <c r="R21" s="1">
        <v>2</v>
      </c>
      <c r="S21" s="1" t="s">
        <v>4</v>
      </c>
      <c r="T21" s="7">
        <f>VLOOKUP(Tabla14[[#This Row],[Key]],Tabla1[[Key]:[%]],6,0)</f>
        <v>0.11147748890298034</v>
      </c>
      <c r="U21" s="8">
        <f>VLOOKUP(Tabla14[[#This Row],[SKU]]&amp;Tabla14[[#This Row],[Month]],Tabla2[[Key]:[Budget]],3,0)</f>
        <v>8279.25</v>
      </c>
      <c r="V21" s="1">
        <f>ROUND(Tabla14[[#This Row],[Historic Percentage]]*Tabla14[[#This Row],[Budget Sku]],0)</f>
        <v>923</v>
      </c>
      <c r="W21" s="2">
        <v>0.11147748890298034</v>
      </c>
    </row>
    <row r="22" spans="2:23" x14ac:dyDescent="0.3">
      <c r="B22" s="1" t="s">
        <v>9</v>
      </c>
      <c r="C22" s="1" t="str">
        <f>Tabla1[[#This Row],[Zone]]&amp;Tabla1[[#This Row],[Month]]&amp;Tabla1[[#This Row],[SKU]]</f>
        <v>Zone 42PV13245</v>
      </c>
      <c r="D22" s="1">
        <v>2018</v>
      </c>
      <c r="E22" s="1">
        <v>2</v>
      </c>
      <c r="F22" s="1" t="s">
        <v>4</v>
      </c>
      <c r="G22" s="1">
        <v>41</v>
      </c>
      <c r="H22" s="2">
        <f>Tabla1[[#This Row],[Units]]/SUMIF(Tabla1[Month],Tabla1[[#This Row],[Month]],Tabla1[Units])</f>
        <v>5.1997463538363984E-3</v>
      </c>
      <c r="O22" s="1" t="s">
        <v>9</v>
      </c>
      <c r="P22" s="1" t="str">
        <f>Tabla14[[#This Row],[Zone]]&amp;Tabla14[[#This Row],[Month]]&amp;Tabla14[[#This Row],[SKU]]</f>
        <v>Zone 42PV13245</v>
      </c>
      <c r="Q22" s="1">
        <v>2019</v>
      </c>
      <c r="R22" s="1">
        <v>2</v>
      </c>
      <c r="S22" s="1" t="s">
        <v>4</v>
      </c>
      <c r="T22" s="7">
        <f>VLOOKUP(Tabla14[[#This Row],[Key]],Tabla1[[Key]:[%]],6,0)</f>
        <v>5.1997463538363984E-3</v>
      </c>
      <c r="U22" s="8">
        <f>VLOOKUP(Tabla14[[#This Row],[SKU]]&amp;Tabla14[[#This Row],[Month]],Tabla2[[Key]:[Budget]],3,0)</f>
        <v>8279.25</v>
      </c>
      <c r="V22" s="1">
        <f>ROUND(Tabla14[[#This Row],[Historic Percentage]]*Tabla14[[#This Row],[Budget Sku]],0)</f>
        <v>43</v>
      </c>
      <c r="W22" s="2">
        <v>5.1997463538363984E-3</v>
      </c>
    </row>
    <row r="23" spans="2:23" x14ac:dyDescent="0.3">
      <c r="B23" s="1" t="s">
        <v>10</v>
      </c>
      <c r="C23" s="1" t="str">
        <f>Tabla1[[#This Row],[Zone]]&amp;Tabla1[[#This Row],[Month]]&amp;Tabla1[[#This Row],[SKU]]</f>
        <v>Zone 52PV13245</v>
      </c>
      <c r="D23" s="1">
        <v>2018</v>
      </c>
      <c r="E23" s="1">
        <v>2</v>
      </c>
      <c r="F23" s="1" t="s">
        <v>4</v>
      </c>
      <c r="G23" s="1">
        <v>931</v>
      </c>
      <c r="H23" s="2">
        <f>Tabla1[[#This Row],[Units]]/SUMIF(Tabla1[Month],Tabla1[[#This Row],[Month]],Tabla1[Units])</f>
        <v>0.1180722891566265</v>
      </c>
      <c r="O23" s="1" t="s">
        <v>10</v>
      </c>
      <c r="P23" s="1" t="str">
        <f>Tabla14[[#This Row],[Zone]]&amp;Tabla14[[#This Row],[Month]]&amp;Tabla14[[#This Row],[SKU]]</f>
        <v>Zone 52PV13245</v>
      </c>
      <c r="Q23" s="1">
        <v>2019</v>
      </c>
      <c r="R23" s="1">
        <v>2</v>
      </c>
      <c r="S23" s="1" t="s">
        <v>4</v>
      </c>
      <c r="T23" s="7">
        <f>VLOOKUP(Tabla14[[#This Row],[Key]],Tabla1[[Key]:[%]],6,0)</f>
        <v>0.1180722891566265</v>
      </c>
      <c r="U23" s="8">
        <f>VLOOKUP(Tabla14[[#This Row],[SKU]]&amp;Tabla14[[#This Row],[Month]],Tabla2[[Key]:[Budget]],3,0)</f>
        <v>8279.25</v>
      </c>
      <c r="V23" s="1">
        <f>ROUND(Tabla14[[#This Row],[Historic Percentage]]*Tabla14[[#This Row],[Budget Sku]],0)</f>
        <v>978</v>
      </c>
      <c r="W23" s="2">
        <v>0.1180722891566265</v>
      </c>
    </row>
    <row r="24" spans="2:23" x14ac:dyDescent="0.3">
      <c r="B24" s="1" t="s">
        <v>11</v>
      </c>
      <c r="C24" s="1" t="str">
        <f>Tabla1[[#This Row],[Zone]]&amp;Tabla1[[#This Row],[Month]]&amp;Tabla1[[#This Row],[SKU]]</f>
        <v>Zone 62PV13245</v>
      </c>
      <c r="D24" s="1">
        <v>2018</v>
      </c>
      <c r="E24" s="1">
        <v>2</v>
      </c>
      <c r="F24" s="1" t="s">
        <v>4</v>
      </c>
      <c r="G24" s="1">
        <v>645</v>
      </c>
      <c r="H24" s="2">
        <f>Tabla1[[#This Row],[Units]]/SUMIF(Tabla1[Month],Tabla1[[#This Row],[Month]],Tabla1[Units])</f>
        <v>8.1800887761572599E-2</v>
      </c>
      <c r="O24" s="1" t="s">
        <v>11</v>
      </c>
      <c r="P24" s="1" t="str">
        <f>Tabla14[[#This Row],[Zone]]&amp;Tabla14[[#This Row],[Month]]&amp;Tabla14[[#This Row],[SKU]]</f>
        <v>Zone 62PV13245</v>
      </c>
      <c r="Q24" s="1">
        <v>2019</v>
      </c>
      <c r="R24" s="1">
        <v>2</v>
      </c>
      <c r="S24" s="1" t="s">
        <v>4</v>
      </c>
      <c r="T24" s="7">
        <f>VLOOKUP(Tabla14[[#This Row],[Key]],Tabla1[[Key]:[%]],6,0)</f>
        <v>8.1800887761572599E-2</v>
      </c>
      <c r="U24" s="8">
        <f>VLOOKUP(Tabla14[[#This Row],[SKU]]&amp;Tabla14[[#This Row],[Month]],Tabla2[[Key]:[Budget]],3,0)</f>
        <v>8279.25</v>
      </c>
      <c r="V24" s="1">
        <f>ROUND(Tabla14[[#This Row],[Historic Percentage]]*Tabla14[[#This Row],[Budget Sku]],0)</f>
        <v>677</v>
      </c>
      <c r="W24" s="2">
        <v>8.1800887761572599E-2</v>
      </c>
    </row>
    <row r="25" spans="2:23" x14ac:dyDescent="0.3">
      <c r="B25" s="1" t="s">
        <v>12</v>
      </c>
      <c r="C25" s="1" t="str">
        <f>Tabla1[[#This Row],[Zone]]&amp;Tabla1[[#This Row],[Month]]&amp;Tabla1[[#This Row],[SKU]]</f>
        <v>Zone 72PV13245</v>
      </c>
      <c r="D25" s="1">
        <v>2018</v>
      </c>
      <c r="E25" s="1">
        <v>2</v>
      </c>
      <c r="F25" s="1" t="s">
        <v>4</v>
      </c>
      <c r="G25" s="1">
        <v>522</v>
      </c>
      <c r="H25" s="2">
        <f>Tabla1[[#This Row],[Units]]/SUMIF(Tabla1[Month],Tabla1[[#This Row],[Month]],Tabla1[Units])</f>
        <v>6.6201648700063412E-2</v>
      </c>
      <c r="O25" s="1" t="s">
        <v>12</v>
      </c>
      <c r="P25" s="1" t="str">
        <f>Tabla14[[#This Row],[Zone]]&amp;Tabla14[[#This Row],[Month]]&amp;Tabla14[[#This Row],[SKU]]</f>
        <v>Zone 72PV13245</v>
      </c>
      <c r="Q25" s="1">
        <v>2019</v>
      </c>
      <c r="R25" s="1">
        <v>2</v>
      </c>
      <c r="S25" s="1" t="s">
        <v>4</v>
      </c>
      <c r="T25" s="7">
        <f>VLOOKUP(Tabla14[[#This Row],[Key]],Tabla1[[Key]:[%]],6,0)</f>
        <v>6.6201648700063412E-2</v>
      </c>
      <c r="U25" s="8">
        <f>VLOOKUP(Tabla14[[#This Row],[SKU]]&amp;Tabla14[[#This Row],[Month]],Tabla2[[Key]:[Budget]],3,0)</f>
        <v>8279.25</v>
      </c>
      <c r="V25" s="1">
        <f>ROUND(Tabla14[[#This Row],[Historic Percentage]]*Tabla14[[#This Row],[Budget Sku]],0)</f>
        <v>548</v>
      </c>
      <c r="W25" s="2">
        <v>6.6201648700063412E-2</v>
      </c>
    </row>
    <row r="26" spans="2:23" x14ac:dyDescent="0.3">
      <c r="B26" s="1" t="s">
        <v>13</v>
      </c>
      <c r="C26" s="1" t="str">
        <f>Tabla1[[#This Row],[Zone]]&amp;Tabla1[[#This Row],[Month]]&amp;Tabla1[[#This Row],[SKU]]</f>
        <v>Zone 82PV13245</v>
      </c>
      <c r="D26" s="1">
        <v>2018</v>
      </c>
      <c r="E26" s="1">
        <v>2</v>
      </c>
      <c r="F26" s="1" t="s">
        <v>4</v>
      </c>
      <c r="G26" s="1">
        <v>494</v>
      </c>
      <c r="H26" s="2">
        <f>Tabla1[[#This Row],[Units]]/SUMIF(Tabla1[Month],Tabla1[[#This Row],[Month]],Tabla1[Units])</f>
        <v>6.2650602409638559E-2</v>
      </c>
      <c r="O26" s="1" t="s">
        <v>13</v>
      </c>
      <c r="P26" s="1" t="str">
        <f>Tabla14[[#This Row],[Zone]]&amp;Tabla14[[#This Row],[Month]]&amp;Tabla14[[#This Row],[SKU]]</f>
        <v>Zone 82PV13245</v>
      </c>
      <c r="Q26" s="1">
        <v>2019</v>
      </c>
      <c r="R26" s="1">
        <v>2</v>
      </c>
      <c r="S26" s="1" t="s">
        <v>4</v>
      </c>
      <c r="T26" s="7">
        <f>VLOOKUP(Tabla14[[#This Row],[Key]],Tabla1[[Key]:[%]],6,0)</f>
        <v>6.2650602409638559E-2</v>
      </c>
      <c r="U26" s="8">
        <f>VLOOKUP(Tabla14[[#This Row],[SKU]]&amp;Tabla14[[#This Row],[Month]],Tabla2[[Key]:[Budget]],3,0)</f>
        <v>8279.25</v>
      </c>
      <c r="V26" s="1">
        <f>ROUND(Tabla14[[#This Row],[Historic Percentage]]*Tabla14[[#This Row],[Budget Sku]],0)</f>
        <v>519</v>
      </c>
      <c r="W26" s="2">
        <v>6.2650602409638559E-2</v>
      </c>
    </row>
    <row r="27" spans="2:23" x14ac:dyDescent="0.3">
      <c r="B27" s="1" t="s">
        <v>14</v>
      </c>
      <c r="C27" s="1" t="str">
        <f>Tabla1[[#This Row],[Zone]]&amp;Tabla1[[#This Row],[Month]]&amp;Tabla1[[#This Row],[SKU]]</f>
        <v>Zone 92PV13245</v>
      </c>
      <c r="D27" s="1">
        <v>2018</v>
      </c>
      <c r="E27" s="1">
        <v>2</v>
      </c>
      <c r="F27" s="1" t="s">
        <v>4</v>
      </c>
      <c r="G27" s="1">
        <v>548</v>
      </c>
      <c r="H27" s="2">
        <f>Tabla1[[#This Row],[Units]]/SUMIF(Tabla1[Month],Tabla1[[#This Row],[Month]],Tabla1[Units])</f>
        <v>6.9499048826886498E-2</v>
      </c>
      <c r="O27" s="1" t="s">
        <v>14</v>
      </c>
      <c r="P27" s="1" t="str">
        <f>Tabla14[[#This Row],[Zone]]&amp;Tabla14[[#This Row],[Month]]&amp;Tabla14[[#This Row],[SKU]]</f>
        <v>Zone 92PV13245</v>
      </c>
      <c r="Q27" s="1">
        <v>2019</v>
      </c>
      <c r="R27" s="1">
        <v>2</v>
      </c>
      <c r="S27" s="1" t="s">
        <v>4</v>
      </c>
      <c r="T27" s="7">
        <f>VLOOKUP(Tabla14[[#This Row],[Key]],Tabla1[[Key]:[%]],6,0)</f>
        <v>6.9499048826886498E-2</v>
      </c>
      <c r="U27" s="8">
        <f>VLOOKUP(Tabla14[[#This Row],[SKU]]&amp;Tabla14[[#This Row],[Month]],Tabla2[[Key]:[Budget]],3,0)</f>
        <v>8279.25</v>
      </c>
      <c r="V27" s="1">
        <f>ROUND(Tabla14[[#This Row],[Historic Percentage]]*Tabla14[[#This Row],[Budget Sku]],0)</f>
        <v>575</v>
      </c>
      <c r="W27" s="2">
        <v>6.9499048826886498E-2</v>
      </c>
    </row>
    <row r="28" spans="2:23" x14ac:dyDescent="0.3">
      <c r="B28" s="1" t="s">
        <v>15</v>
      </c>
      <c r="C28" s="1" t="str">
        <f>Tabla1[[#This Row],[Zone]]&amp;Tabla1[[#This Row],[Month]]&amp;Tabla1[[#This Row],[SKU]]</f>
        <v>Zone 102PV13245</v>
      </c>
      <c r="D28" s="1">
        <v>2018</v>
      </c>
      <c r="E28" s="1">
        <v>2</v>
      </c>
      <c r="F28" s="1" t="s">
        <v>4</v>
      </c>
      <c r="G28" s="1">
        <v>772</v>
      </c>
      <c r="H28" s="2">
        <f>Tabla1[[#This Row],[Units]]/SUMIF(Tabla1[Month],Tabla1[[#This Row],[Month]],Tabla1[Units])</f>
        <v>9.7907419150285349E-2</v>
      </c>
      <c r="O28" s="1" t="s">
        <v>15</v>
      </c>
      <c r="P28" s="1" t="str">
        <f>Tabla14[[#This Row],[Zone]]&amp;Tabla14[[#This Row],[Month]]&amp;Tabla14[[#This Row],[SKU]]</f>
        <v>Zone 102PV13245</v>
      </c>
      <c r="Q28" s="1">
        <v>2019</v>
      </c>
      <c r="R28" s="1">
        <v>2</v>
      </c>
      <c r="S28" s="1" t="s">
        <v>4</v>
      </c>
      <c r="T28" s="7">
        <f>VLOOKUP(Tabla14[[#This Row],[Key]],Tabla1[[Key]:[%]],6,0)</f>
        <v>9.7907419150285349E-2</v>
      </c>
      <c r="U28" s="8">
        <f>VLOOKUP(Tabla14[[#This Row],[SKU]]&amp;Tabla14[[#This Row],[Month]],Tabla2[[Key]:[Budget]],3,0)</f>
        <v>8279.25</v>
      </c>
      <c r="V28" s="1">
        <f>ROUND(Tabla14[[#This Row],[Historic Percentage]]*Tabla14[[#This Row],[Budget Sku]],0)</f>
        <v>811</v>
      </c>
      <c r="W28" s="2">
        <v>9.7907419150285349E-2</v>
      </c>
    </row>
    <row r="29" spans="2:23" x14ac:dyDescent="0.3">
      <c r="B29" s="1" t="s">
        <v>16</v>
      </c>
      <c r="C29" s="1" t="str">
        <f>Tabla1[[#This Row],[Zone]]&amp;Tabla1[[#This Row],[Month]]&amp;Tabla1[[#This Row],[SKU]]</f>
        <v>Zone 112PV13245</v>
      </c>
      <c r="D29" s="1">
        <v>2018</v>
      </c>
      <c r="E29" s="1">
        <v>2</v>
      </c>
      <c r="F29" s="1" t="s">
        <v>4</v>
      </c>
      <c r="G29" s="1">
        <v>524</v>
      </c>
      <c r="H29" s="2">
        <f>Tabla1[[#This Row],[Units]]/SUMIF(Tabla1[Month],Tabla1[[#This Row],[Month]],Tabla1[Units])</f>
        <v>6.6455294863665193E-2</v>
      </c>
      <c r="O29" s="1" t="s">
        <v>16</v>
      </c>
      <c r="P29" s="1" t="str">
        <f>Tabla14[[#This Row],[Zone]]&amp;Tabla14[[#This Row],[Month]]&amp;Tabla14[[#This Row],[SKU]]</f>
        <v>Zone 112PV13245</v>
      </c>
      <c r="Q29" s="1">
        <v>2019</v>
      </c>
      <c r="R29" s="1">
        <v>2</v>
      </c>
      <c r="S29" s="1" t="s">
        <v>4</v>
      </c>
      <c r="T29" s="7">
        <f>VLOOKUP(Tabla14[[#This Row],[Key]],Tabla1[[Key]:[%]],6,0)</f>
        <v>6.6455294863665193E-2</v>
      </c>
      <c r="U29" s="8">
        <f>VLOOKUP(Tabla14[[#This Row],[SKU]]&amp;Tabla14[[#This Row],[Month]],Tabla2[[Key]:[Budget]],3,0)</f>
        <v>8279.25</v>
      </c>
      <c r="V29" s="1">
        <f>ROUND(Tabla14[[#This Row],[Historic Percentage]]*Tabla14[[#This Row],[Budget Sku]],0)</f>
        <v>550</v>
      </c>
      <c r="W29" s="2">
        <v>6.6455294863665193E-2</v>
      </c>
    </row>
    <row r="30" spans="2:23" x14ac:dyDescent="0.3">
      <c r="B30" s="1" t="s">
        <v>17</v>
      </c>
      <c r="C30" s="1" t="str">
        <f>Tabla1[[#This Row],[Zone]]&amp;Tabla1[[#This Row],[Month]]&amp;Tabla1[[#This Row],[SKU]]</f>
        <v>Zone 122PV13245</v>
      </c>
      <c r="D30" s="1">
        <v>2018</v>
      </c>
      <c r="E30" s="1">
        <v>2</v>
      </c>
      <c r="F30" s="1" t="s">
        <v>4</v>
      </c>
      <c r="G30" s="1">
        <v>635</v>
      </c>
      <c r="H30" s="2">
        <f>Tabla1[[#This Row],[Units]]/SUMIF(Tabla1[Month],Tabla1[[#This Row],[Month]],Tabla1[Units])</f>
        <v>8.0532656943563735E-2</v>
      </c>
      <c r="O30" s="1" t="s">
        <v>17</v>
      </c>
      <c r="P30" s="1" t="str">
        <f>Tabla14[[#This Row],[Zone]]&amp;Tabla14[[#This Row],[Month]]&amp;Tabla14[[#This Row],[SKU]]</f>
        <v>Zone 122PV13245</v>
      </c>
      <c r="Q30" s="1">
        <v>2019</v>
      </c>
      <c r="R30" s="1">
        <v>2</v>
      </c>
      <c r="S30" s="1" t="s">
        <v>4</v>
      </c>
      <c r="T30" s="7">
        <f>VLOOKUP(Tabla14[[#This Row],[Key]],Tabla1[[Key]:[%]],6,0)</f>
        <v>8.0532656943563735E-2</v>
      </c>
      <c r="U30" s="8">
        <f>VLOOKUP(Tabla14[[#This Row],[SKU]]&amp;Tabla14[[#This Row],[Month]],Tabla2[[Key]:[Budget]],3,0)</f>
        <v>8279.25</v>
      </c>
      <c r="V30" s="1">
        <f>ROUND(Tabla14[[#This Row],[Historic Percentage]]*Tabla14[[#This Row],[Budget Sku]],0)</f>
        <v>667</v>
      </c>
      <c r="W30" s="2">
        <v>8.0532656943563735E-2</v>
      </c>
    </row>
    <row r="31" spans="2:23" x14ac:dyDescent="0.3">
      <c r="B31" s="1" t="s">
        <v>18</v>
      </c>
      <c r="C31" s="1" t="str">
        <f>Tabla1[[#This Row],[Zone]]&amp;Tabla1[[#This Row],[Month]]&amp;Tabla1[[#This Row],[SKU]]</f>
        <v>Zone 132PV13245</v>
      </c>
      <c r="D31" s="1">
        <v>2018</v>
      </c>
      <c r="E31" s="1">
        <v>2</v>
      </c>
      <c r="F31" s="1" t="s">
        <v>4</v>
      </c>
      <c r="G31" s="1">
        <v>467</v>
      </c>
      <c r="H31" s="2">
        <f>Tabla1[[#This Row],[Units]]/SUMIF(Tabla1[Month],Tabla1[[#This Row],[Month]],Tabla1[Units])</f>
        <v>5.9226379201014583E-2</v>
      </c>
      <c r="O31" s="1" t="s">
        <v>18</v>
      </c>
      <c r="P31" s="1" t="str">
        <f>Tabla14[[#This Row],[Zone]]&amp;Tabla14[[#This Row],[Month]]&amp;Tabla14[[#This Row],[SKU]]</f>
        <v>Zone 132PV13245</v>
      </c>
      <c r="Q31" s="1">
        <v>2019</v>
      </c>
      <c r="R31" s="1">
        <v>2</v>
      </c>
      <c r="S31" s="1" t="s">
        <v>4</v>
      </c>
      <c r="T31" s="7">
        <f>VLOOKUP(Tabla14[[#This Row],[Key]],Tabla1[[Key]:[%]],6,0)</f>
        <v>5.9226379201014583E-2</v>
      </c>
      <c r="U31" s="8">
        <f>VLOOKUP(Tabla14[[#This Row],[SKU]]&amp;Tabla14[[#This Row],[Month]],Tabla2[[Key]:[Budget]],3,0)</f>
        <v>8279.25</v>
      </c>
      <c r="V31" s="1">
        <f>ROUND(Tabla14[[#This Row],[Historic Percentage]]*Tabla14[[#This Row],[Budget Sku]],0)</f>
        <v>490</v>
      </c>
      <c r="W31" s="2">
        <v>5.9226379201014583E-2</v>
      </c>
    </row>
    <row r="32" spans="2:23" x14ac:dyDescent="0.3">
      <c r="B32" s="1" t="s">
        <v>0</v>
      </c>
      <c r="C32" s="1" t="str">
        <f>Tabla1[[#This Row],[Zone]]&amp;Tabla1[[#This Row],[Month]]&amp;Tabla1[[#This Row],[SKU]]</f>
        <v>Zone 13PV13245</v>
      </c>
      <c r="D32" s="1">
        <v>2018</v>
      </c>
      <c r="E32" s="1">
        <v>3</v>
      </c>
      <c r="F32" s="1" t="s">
        <v>4</v>
      </c>
      <c r="G32" s="1">
        <v>170</v>
      </c>
      <c r="H32" s="2">
        <f>Tabla1[[#This Row],[Units]]/SUMIF(Tabla1[Month],Tabla1[[#This Row],[Month]],Tabla1[Units])</f>
        <v>2.9467845380481885E-2</v>
      </c>
      <c r="O32" s="1" t="s">
        <v>0</v>
      </c>
      <c r="P32" s="1" t="str">
        <f>Tabla14[[#This Row],[Zone]]&amp;Tabla14[[#This Row],[Month]]&amp;Tabla14[[#This Row],[SKU]]</f>
        <v>Zone 13PV13245</v>
      </c>
      <c r="Q32" s="1">
        <v>2019</v>
      </c>
      <c r="R32" s="1">
        <v>3</v>
      </c>
      <c r="S32" s="1" t="s">
        <v>4</v>
      </c>
      <c r="T32" s="7">
        <f>VLOOKUP(Tabla14[[#This Row],[Key]],Tabla1[[Key]:[%]],6,0)</f>
        <v>2.9467845380481885E-2</v>
      </c>
      <c r="U32" s="8">
        <f>VLOOKUP(Tabla14[[#This Row],[SKU]]&amp;Tabla14[[#This Row],[Month]],Tabla2[[Key]:[Budget]],3,0)</f>
        <v>6057.45</v>
      </c>
      <c r="V32" s="1">
        <f>ROUND(Tabla14[[#This Row],[Historic Percentage]]*Tabla14[[#This Row],[Budget Sku]],0)</f>
        <v>179</v>
      </c>
      <c r="W32" s="2">
        <v>2.9467845380481885E-2</v>
      </c>
    </row>
    <row r="33" spans="2:23" x14ac:dyDescent="0.3">
      <c r="B33" s="1" t="s">
        <v>7</v>
      </c>
      <c r="C33" s="1" t="str">
        <f>Tabla1[[#This Row],[Zone]]&amp;Tabla1[[#This Row],[Month]]&amp;Tabla1[[#This Row],[SKU]]</f>
        <v>Zone 23PV13245</v>
      </c>
      <c r="D33" s="1">
        <v>2018</v>
      </c>
      <c r="E33" s="1">
        <v>3</v>
      </c>
      <c r="F33" s="1" t="s">
        <v>4</v>
      </c>
      <c r="G33" s="1">
        <v>463</v>
      </c>
      <c r="H33" s="2">
        <f>Tabla1[[#This Row],[Units]]/SUMIF(Tabla1[Month],Tabla1[[#This Row],[Month]],Tabla1[Units])</f>
        <v>8.025654359507714E-2</v>
      </c>
      <c r="O33" s="1" t="s">
        <v>7</v>
      </c>
      <c r="P33" s="1" t="str">
        <f>Tabla14[[#This Row],[Zone]]&amp;Tabla14[[#This Row],[Month]]&amp;Tabla14[[#This Row],[SKU]]</f>
        <v>Zone 23PV13245</v>
      </c>
      <c r="Q33" s="1">
        <v>2019</v>
      </c>
      <c r="R33" s="1">
        <v>3</v>
      </c>
      <c r="S33" s="1" t="s">
        <v>4</v>
      </c>
      <c r="T33" s="7">
        <f>VLOOKUP(Tabla14[[#This Row],[Key]],Tabla1[[Key]:[%]],6,0)</f>
        <v>8.025654359507714E-2</v>
      </c>
      <c r="U33" s="8">
        <f>VLOOKUP(Tabla14[[#This Row],[SKU]]&amp;Tabla14[[#This Row],[Month]],Tabla2[[Key]:[Budget]],3,0)</f>
        <v>6057.45</v>
      </c>
      <c r="V33" s="1">
        <f>ROUND(Tabla14[[#This Row],[Historic Percentage]]*Tabla14[[#This Row],[Budget Sku]],0)</f>
        <v>486</v>
      </c>
      <c r="W33" s="2">
        <v>8.025654359507714E-2</v>
      </c>
    </row>
    <row r="34" spans="2:23" x14ac:dyDescent="0.3">
      <c r="B34" s="1" t="s">
        <v>8</v>
      </c>
      <c r="C34" s="1" t="str">
        <f>Tabla1[[#This Row],[Zone]]&amp;Tabla1[[#This Row],[Month]]&amp;Tabla1[[#This Row],[SKU]]</f>
        <v>Zone 33PV13245</v>
      </c>
      <c r="D34" s="1">
        <v>2018</v>
      </c>
      <c r="E34" s="1">
        <v>3</v>
      </c>
      <c r="F34" s="1" t="s">
        <v>4</v>
      </c>
      <c r="G34" s="1">
        <v>611</v>
      </c>
      <c r="H34" s="2">
        <f>Tabla1[[#This Row],[Units]]/SUMIF(Tabla1[Month],Tabla1[[#This Row],[Month]],Tabla1[Units])</f>
        <v>0.10591090310279078</v>
      </c>
      <c r="O34" s="1" t="s">
        <v>8</v>
      </c>
      <c r="P34" s="1" t="str">
        <f>Tabla14[[#This Row],[Zone]]&amp;Tabla14[[#This Row],[Month]]&amp;Tabla14[[#This Row],[SKU]]</f>
        <v>Zone 33PV13245</v>
      </c>
      <c r="Q34" s="1">
        <v>2019</v>
      </c>
      <c r="R34" s="1">
        <v>3</v>
      </c>
      <c r="S34" s="1" t="s">
        <v>4</v>
      </c>
      <c r="T34" s="7">
        <f>VLOOKUP(Tabla14[[#This Row],[Key]],Tabla1[[Key]:[%]],6,0)</f>
        <v>0.10591090310279078</v>
      </c>
      <c r="U34" s="8">
        <f>VLOOKUP(Tabla14[[#This Row],[SKU]]&amp;Tabla14[[#This Row],[Month]],Tabla2[[Key]:[Budget]],3,0)</f>
        <v>6057.45</v>
      </c>
      <c r="V34" s="1">
        <f>ROUND(Tabla14[[#This Row],[Historic Percentage]]*Tabla14[[#This Row],[Budget Sku]],0)</f>
        <v>642</v>
      </c>
      <c r="W34" s="2">
        <v>0.10591090310279078</v>
      </c>
    </row>
    <row r="35" spans="2:23" x14ac:dyDescent="0.3">
      <c r="B35" s="1" t="s">
        <v>9</v>
      </c>
      <c r="C35" s="1" t="str">
        <f>Tabla1[[#This Row],[Zone]]&amp;Tabla1[[#This Row],[Month]]&amp;Tabla1[[#This Row],[SKU]]</f>
        <v>Zone 43PV13245</v>
      </c>
      <c r="D35" s="1">
        <v>2018</v>
      </c>
      <c r="E35" s="1">
        <v>3</v>
      </c>
      <c r="F35" s="1" t="s">
        <v>4</v>
      </c>
      <c r="G35" s="1">
        <v>20</v>
      </c>
      <c r="H35" s="2">
        <f>Tabla1[[#This Row],[Units]]/SUMIF(Tabla1[Month],Tabla1[[#This Row],[Month]],Tabla1[Units])</f>
        <v>3.4668053388802219E-3</v>
      </c>
      <c r="O35" s="1" t="s">
        <v>9</v>
      </c>
      <c r="P35" s="1" t="str">
        <f>Tabla14[[#This Row],[Zone]]&amp;Tabla14[[#This Row],[Month]]&amp;Tabla14[[#This Row],[SKU]]</f>
        <v>Zone 43PV13245</v>
      </c>
      <c r="Q35" s="1">
        <v>2019</v>
      </c>
      <c r="R35" s="1">
        <v>3</v>
      </c>
      <c r="S35" s="1" t="s">
        <v>4</v>
      </c>
      <c r="T35" s="7">
        <f>VLOOKUP(Tabla14[[#This Row],[Key]],Tabla1[[Key]:[%]],6,0)</f>
        <v>3.4668053388802219E-3</v>
      </c>
      <c r="U35" s="8">
        <f>VLOOKUP(Tabla14[[#This Row],[SKU]]&amp;Tabla14[[#This Row],[Month]],Tabla2[[Key]:[Budget]],3,0)</f>
        <v>6057.45</v>
      </c>
      <c r="V35" s="1">
        <f>ROUND(Tabla14[[#This Row],[Historic Percentage]]*Tabla14[[#This Row],[Budget Sku]],0)</f>
        <v>21</v>
      </c>
      <c r="W35" s="2">
        <v>3.4668053388802219E-3</v>
      </c>
    </row>
    <row r="36" spans="2:23" x14ac:dyDescent="0.3">
      <c r="B36" s="1" t="s">
        <v>10</v>
      </c>
      <c r="C36" s="1" t="str">
        <f>Tabla1[[#This Row],[Zone]]&amp;Tabla1[[#This Row],[Month]]&amp;Tabla1[[#This Row],[SKU]]</f>
        <v>Zone 53PV13245</v>
      </c>
      <c r="D36" s="1">
        <v>2018</v>
      </c>
      <c r="E36" s="1">
        <v>3</v>
      </c>
      <c r="F36" s="1" t="s">
        <v>4</v>
      </c>
      <c r="G36" s="1">
        <v>969</v>
      </c>
      <c r="H36" s="2">
        <f>Tabla1[[#This Row],[Units]]/SUMIF(Tabla1[Month],Tabla1[[#This Row],[Month]],Tabla1[Units])</f>
        <v>0.16796671866874674</v>
      </c>
      <c r="O36" s="1" t="s">
        <v>10</v>
      </c>
      <c r="P36" s="1" t="str">
        <f>Tabla14[[#This Row],[Zone]]&amp;Tabla14[[#This Row],[Month]]&amp;Tabla14[[#This Row],[SKU]]</f>
        <v>Zone 53PV13245</v>
      </c>
      <c r="Q36" s="1">
        <v>2019</v>
      </c>
      <c r="R36" s="1">
        <v>3</v>
      </c>
      <c r="S36" s="1" t="s">
        <v>4</v>
      </c>
      <c r="T36" s="7">
        <f>VLOOKUP(Tabla14[[#This Row],[Key]],Tabla1[[Key]:[%]],6,0)</f>
        <v>0.16796671866874674</v>
      </c>
      <c r="U36" s="8">
        <f>VLOOKUP(Tabla14[[#This Row],[SKU]]&amp;Tabla14[[#This Row],[Month]],Tabla2[[Key]:[Budget]],3,0)</f>
        <v>6057.45</v>
      </c>
      <c r="V36" s="1">
        <f>ROUND(Tabla14[[#This Row],[Historic Percentage]]*Tabla14[[#This Row],[Budget Sku]],0)</f>
        <v>1017</v>
      </c>
      <c r="W36" s="2">
        <v>0.16796671866874674</v>
      </c>
    </row>
    <row r="37" spans="2:23" x14ac:dyDescent="0.3">
      <c r="B37" s="1" t="s">
        <v>11</v>
      </c>
      <c r="C37" s="1" t="str">
        <f>Tabla1[[#This Row],[Zone]]&amp;Tabla1[[#This Row],[Month]]&amp;Tabla1[[#This Row],[SKU]]</f>
        <v>Zone 63PV13245</v>
      </c>
      <c r="D37" s="1">
        <v>2018</v>
      </c>
      <c r="E37" s="1">
        <v>3</v>
      </c>
      <c r="F37" s="1" t="s">
        <v>4</v>
      </c>
      <c r="G37" s="1">
        <v>520</v>
      </c>
      <c r="H37" s="2">
        <f>Tabla1[[#This Row],[Units]]/SUMIF(Tabla1[Month],Tabla1[[#This Row],[Month]],Tabla1[Units])</f>
        <v>9.0136938810885775E-2</v>
      </c>
      <c r="O37" s="1" t="s">
        <v>11</v>
      </c>
      <c r="P37" s="1" t="str">
        <f>Tabla14[[#This Row],[Zone]]&amp;Tabla14[[#This Row],[Month]]&amp;Tabla14[[#This Row],[SKU]]</f>
        <v>Zone 63PV13245</v>
      </c>
      <c r="Q37" s="1">
        <v>2019</v>
      </c>
      <c r="R37" s="1">
        <v>3</v>
      </c>
      <c r="S37" s="1" t="s">
        <v>4</v>
      </c>
      <c r="T37" s="7">
        <f>VLOOKUP(Tabla14[[#This Row],[Key]],Tabla1[[Key]:[%]],6,0)</f>
        <v>9.0136938810885775E-2</v>
      </c>
      <c r="U37" s="8">
        <f>VLOOKUP(Tabla14[[#This Row],[SKU]]&amp;Tabla14[[#This Row],[Month]],Tabla2[[Key]:[Budget]],3,0)</f>
        <v>6057.45</v>
      </c>
      <c r="V37" s="1">
        <f>ROUND(Tabla14[[#This Row],[Historic Percentage]]*Tabla14[[#This Row],[Budget Sku]],0)</f>
        <v>546</v>
      </c>
      <c r="W37" s="2">
        <v>9.0136938810885775E-2</v>
      </c>
    </row>
    <row r="38" spans="2:23" x14ac:dyDescent="0.3">
      <c r="B38" s="1" t="s">
        <v>12</v>
      </c>
      <c r="C38" s="1" t="str">
        <f>Tabla1[[#This Row],[Zone]]&amp;Tabla1[[#This Row],[Month]]&amp;Tabla1[[#This Row],[SKU]]</f>
        <v>Zone 73PV13245</v>
      </c>
      <c r="D38" s="1">
        <v>2018</v>
      </c>
      <c r="E38" s="1">
        <v>3</v>
      </c>
      <c r="F38" s="1" t="s">
        <v>4</v>
      </c>
      <c r="G38" s="1">
        <v>855</v>
      </c>
      <c r="H38" s="2">
        <f>Tabla1[[#This Row],[Units]]/SUMIF(Tabla1[Month],Tabla1[[#This Row],[Month]],Tabla1[Units])</f>
        <v>0.1482059282371295</v>
      </c>
      <c r="O38" s="1" t="s">
        <v>12</v>
      </c>
      <c r="P38" s="1" t="str">
        <f>Tabla14[[#This Row],[Zone]]&amp;Tabla14[[#This Row],[Month]]&amp;Tabla14[[#This Row],[SKU]]</f>
        <v>Zone 73PV13245</v>
      </c>
      <c r="Q38" s="1">
        <v>2019</v>
      </c>
      <c r="R38" s="1">
        <v>3</v>
      </c>
      <c r="S38" s="1" t="s">
        <v>4</v>
      </c>
      <c r="T38" s="7">
        <f>VLOOKUP(Tabla14[[#This Row],[Key]],Tabla1[[Key]:[%]],6,0)</f>
        <v>0.1482059282371295</v>
      </c>
      <c r="U38" s="8">
        <f>VLOOKUP(Tabla14[[#This Row],[SKU]]&amp;Tabla14[[#This Row],[Month]],Tabla2[[Key]:[Budget]],3,0)</f>
        <v>6057.45</v>
      </c>
      <c r="V38" s="1">
        <f>ROUND(Tabla14[[#This Row],[Historic Percentage]]*Tabla14[[#This Row],[Budget Sku]],0)</f>
        <v>898</v>
      </c>
      <c r="W38" s="2">
        <v>0.1482059282371295</v>
      </c>
    </row>
    <row r="39" spans="2:23" x14ac:dyDescent="0.3">
      <c r="B39" s="1" t="s">
        <v>13</v>
      </c>
      <c r="C39" s="1" t="str">
        <f>Tabla1[[#This Row],[Zone]]&amp;Tabla1[[#This Row],[Month]]&amp;Tabla1[[#This Row],[SKU]]</f>
        <v>Zone 83PV13245</v>
      </c>
      <c r="D39" s="1">
        <v>2018</v>
      </c>
      <c r="E39" s="1">
        <v>3</v>
      </c>
      <c r="F39" s="1" t="s">
        <v>4</v>
      </c>
      <c r="G39" s="1">
        <v>315</v>
      </c>
      <c r="H39" s="2">
        <f>Tabla1[[#This Row],[Units]]/SUMIF(Tabla1[Month],Tabla1[[#This Row],[Month]],Tabla1[Units])</f>
        <v>5.4602184087363496E-2</v>
      </c>
      <c r="O39" s="1" t="s">
        <v>13</v>
      </c>
      <c r="P39" s="1" t="str">
        <f>Tabla14[[#This Row],[Zone]]&amp;Tabla14[[#This Row],[Month]]&amp;Tabla14[[#This Row],[SKU]]</f>
        <v>Zone 83PV13245</v>
      </c>
      <c r="Q39" s="1">
        <v>2019</v>
      </c>
      <c r="R39" s="1">
        <v>3</v>
      </c>
      <c r="S39" s="1" t="s">
        <v>4</v>
      </c>
      <c r="T39" s="7">
        <f>VLOOKUP(Tabla14[[#This Row],[Key]],Tabla1[[Key]:[%]],6,0)</f>
        <v>5.4602184087363496E-2</v>
      </c>
      <c r="U39" s="8">
        <f>VLOOKUP(Tabla14[[#This Row],[SKU]]&amp;Tabla14[[#This Row],[Month]],Tabla2[[Key]:[Budget]],3,0)</f>
        <v>6057.45</v>
      </c>
      <c r="V39" s="1">
        <f>ROUND(Tabla14[[#This Row],[Historic Percentage]]*Tabla14[[#This Row],[Budget Sku]],0)</f>
        <v>331</v>
      </c>
      <c r="W39" s="2">
        <v>5.4602184087363496E-2</v>
      </c>
    </row>
    <row r="40" spans="2:23" x14ac:dyDescent="0.3">
      <c r="B40" s="1" t="s">
        <v>14</v>
      </c>
      <c r="C40" s="1" t="str">
        <f>Tabla1[[#This Row],[Zone]]&amp;Tabla1[[#This Row],[Month]]&amp;Tabla1[[#This Row],[SKU]]</f>
        <v>Zone 93PV13245</v>
      </c>
      <c r="D40" s="1">
        <v>2018</v>
      </c>
      <c r="E40" s="1">
        <v>3</v>
      </c>
      <c r="F40" s="1" t="s">
        <v>4</v>
      </c>
      <c r="G40" s="1">
        <v>351</v>
      </c>
      <c r="H40" s="2">
        <f>Tabla1[[#This Row],[Units]]/SUMIF(Tabla1[Month],Tabla1[[#This Row],[Month]],Tabla1[Units])</f>
        <v>6.0842433697347896E-2</v>
      </c>
      <c r="O40" s="1" t="s">
        <v>14</v>
      </c>
      <c r="P40" s="1" t="str">
        <f>Tabla14[[#This Row],[Zone]]&amp;Tabla14[[#This Row],[Month]]&amp;Tabla14[[#This Row],[SKU]]</f>
        <v>Zone 93PV13245</v>
      </c>
      <c r="Q40" s="1">
        <v>2019</v>
      </c>
      <c r="R40" s="1">
        <v>3</v>
      </c>
      <c r="S40" s="1" t="s">
        <v>4</v>
      </c>
      <c r="T40" s="7">
        <f>VLOOKUP(Tabla14[[#This Row],[Key]],Tabla1[[Key]:[%]],6,0)</f>
        <v>6.0842433697347896E-2</v>
      </c>
      <c r="U40" s="8">
        <f>VLOOKUP(Tabla14[[#This Row],[SKU]]&amp;Tabla14[[#This Row],[Month]],Tabla2[[Key]:[Budget]],3,0)</f>
        <v>6057.45</v>
      </c>
      <c r="V40" s="1">
        <f>ROUND(Tabla14[[#This Row],[Historic Percentage]]*Tabla14[[#This Row],[Budget Sku]],0)</f>
        <v>369</v>
      </c>
      <c r="W40" s="2">
        <v>6.0842433697347896E-2</v>
      </c>
    </row>
    <row r="41" spans="2:23" x14ac:dyDescent="0.3">
      <c r="B41" s="1" t="s">
        <v>15</v>
      </c>
      <c r="C41" s="1" t="str">
        <f>Tabla1[[#This Row],[Zone]]&amp;Tabla1[[#This Row],[Month]]&amp;Tabla1[[#This Row],[SKU]]</f>
        <v>Zone 103PV13245</v>
      </c>
      <c r="D41" s="1">
        <v>2018</v>
      </c>
      <c r="E41" s="1">
        <v>3</v>
      </c>
      <c r="F41" s="1" t="s">
        <v>4</v>
      </c>
      <c r="G41" s="1">
        <v>855</v>
      </c>
      <c r="H41" s="2">
        <f>Tabla1[[#This Row],[Units]]/SUMIF(Tabla1[Month],Tabla1[[#This Row],[Month]],Tabla1[Units])</f>
        <v>0.1482059282371295</v>
      </c>
      <c r="O41" s="1" t="s">
        <v>15</v>
      </c>
      <c r="P41" s="1" t="str">
        <f>Tabla14[[#This Row],[Zone]]&amp;Tabla14[[#This Row],[Month]]&amp;Tabla14[[#This Row],[SKU]]</f>
        <v>Zone 103PV13245</v>
      </c>
      <c r="Q41" s="1">
        <v>2019</v>
      </c>
      <c r="R41" s="1">
        <v>3</v>
      </c>
      <c r="S41" s="1" t="s">
        <v>4</v>
      </c>
      <c r="T41" s="7">
        <f>VLOOKUP(Tabla14[[#This Row],[Key]],Tabla1[[Key]:[%]],6,0)</f>
        <v>0.1482059282371295</v>
      </c>
      <c r="U41" s="8">
        <f>VLOOKUP(Tabla14[[#This Row],[SKU]]&amp;Tabla14[[#This Row],[Month]],Tabla2[[Key]:[Budget]],3,0)</f>
        <v>6057.45</v>
      </c>
      <c r="V41" s="1">
        <f>ROUND(Tabla14[[#This Row],[Historic Percentage]]*Tabla14[[#This Row],[Budget Sku]],0)</f>
        <v>898</v>
      </c>
      <c r="W41" s="2">
        <v>0.1482059282371295</v>
      </c>
    </row>
    <row r="42" spans="2:23" x14ac:dyDescent="0.3">
      <c r="B42" s="1" t="s">
        <v>16</v>
      </c>
      <c r="C42" s="1" t="str">
        <f>Tabla1[[#This Row],[Zone]]&amp;Tabla1[[#This Row],[Month]]&amp;Tabla1[[#This Row],[SKU]]</f>
        <v>Zone 113PV13245</v>
      </c>
      <c r="D42" s="1">
        <v>2018</v>
      </c>
      <c r="E42" s="1">
        <v>3</v>
      </c>
      <c r="F42" s="1" t="s">
        <v>4</v>
      </c>
      <c r="G42" s="1">
        <v>53</v>
      </c>
      <c r="H42" s="2">
        <f>Tabla1[[#This Row],[Units]]/SUMIF(Tabla1[Month],Tabla1[[#This Row],[Month]],Tabla1[Units])</f>
        <v>9.1870341480325881E-3</v>
      </c>
      <c r="O42" s="1" t="s">
        <v>16</v>
      </c>
      <c r="P42" s="1" t="str">
        <f>Tabla14[[#This Row],[Zone]]&amp;Tabla14[[#This Row],[Month]]&amp;Tabla14[[#This Row],[SKU]]</f>
        <v>Zone 113PV13245</v>
      </c>
      <c r="Q42" s="1">
        <v>2019</v>
      </c>
      <c r="R42" s="1">
        <v>3</v>
      </c>
      <c r="S42" s="1" t="s">
        <v>4</v>
      </c>
      <c r="T42" s="7">
        <f>VLOOKUP(Tabla14[[#This Row],[Key]],Tabla1[[Key]:[%]],6,0)</f>
        <v>9.1870341480325881E-3</v>
      </c>
      <c r="U42" s="8">
        <f>VLOOKUP(Tabla14[[#This Row],[SKU]]&amp;Tabla14[[#This Row],[Month]],Tabla2[[Key]:[Budget]],3,0)</f>
        <v>6057.45</v>
      </c>
      <c r="V42" s="1">
        <f>ROUND(Tabla14[[#This Row],[Historic Percentage]]*Tabla14[[#This Row],[Budget Sku]],0)</f>
        <v>56</v>
      </c>
      <c r="W42" s="2">
        <v>9.1870341480325881E-3</v>
      </c>
    </row>
    <row r="43" spans="2:23" x14ac:dyDescent="0.3">
      <c r="B43" s="1" t="s">
        <v>17</v>
      </c>
      <c r="C43" s="1" t="str">
        <f>Tabla1[[#This Row],[Zone]]&amp;Tabla1[[#This Row],[Month]]&amp;Tabla1[[#This Row],[SKU]]</f>
        <v>Zone 123PV13245</v>
      </c>
      <c r="D43" s="1">
        <v>2018</v>
      </c>
      <c r="E43" s="1">
        <v>3</v>
      </c>
      <c r="F43" s="1" t="s">
        <v>4</v>
      </c>
      <c r="G43" s="1">
        <v>196</v>
      </c>
      <c r="H43" s="2">
        <f>Tabla1[[#This Row],[Units]]/SUMIF(Tabla1[Month],Tabla1[[#This Row],[Month]],Tabla1[Units])</f>
        <v>3.3974692321026172E-2</v>
      </c>
      <c r="O43" s="1" t="s">
        <v>17</v>
      </c>
      <c r="P43" s="1" t="str">
        <f>Tabla14[[#This Row],[Zone]]&amp;Tabla14[[#This Row],[Month]]&amp;Tabla14[[#This Row],[SKU]]</f>
        <v>Zone 123PV13245</v>
      </c>
      <c r="Q43" s="1">
        <v>2019</v>
      </c>
      <c r="R43" s="1">
        <v>3</v>
      </c>
      <c r="S43" s="1" t="s">
        <v>4</v>
      </c>
      <c r="T43" s="7">
        <f>VLOOKUP(Tabla14[[#This Row],[Key]],Tabla1[[Key]:[%]],6,0)</f>
        <v>3.3974692321026172E-2</v>
      </c>
      <c r="U43" s="8">
        <f>VLOOKUP(Tabla14[[#This Row],[SKU]]&amp;Tabla14[[#This Row],[Month]],Tabla2[[Key]:[Budget]],3,0)</f>
        <v>6057.45</v>
      </c>
      <c r="V43" s="1">
        <f>ROUND(Tabla14[[#This Row],[Historic Percentage]]*Tabla14[[#This Row],[Budget Sku]],0)</f>
        <v>206</v>
      </c>
      <c r="W43" s="2">
        <v>3.3974692321026172E-2</v>
      </c>
    </row>
    <row r="44" spans="2:23" x14ac:dyDescent="0.3">
      <c r="B44" s="1" t="s">
        <v>18</v>
      </c>
      <c r="C44" s="1" t="str">
        <f>Tabla1[[#This Row],[Zone]]&amp;Tabla1[[#This Row],[Month]]&amp;Tabla1[[#This Row],[SKU]]</f>
        <v>Zone 133PV13245</v>
      </c>
      <c r="D44" s="1">
        <v>2018</v>
      </c>
      <c r="E44" s="1">
        <v>3</v>
      </c>
      <c r="F44" s="1" t="s">
        <v>4</v>
      </c>
      <c r="G44" s="1">
        <v>391</v>
      </c>
      <c r="H44" s="2">
        <f>Tabla1[[#This Row],[Units]]/SUMIF(Tabla1[Month],Tabla1[[#This Row],[Month]],Tabla1[Units])</f>
        <v>6.7776044375108341E-2</v>
      </c>
      <c r="O44" s="1" t="s">
        <v>18</v>
      </c>
      <c r="P44" s="1" t="str">
        <f>Tabla14[[#This Row],[Zone]]&amp;Tabla14[[#This Row],[Month]]&amp;Tabla14[[#This Row],[SKU]]</f>
        <v>Zone 133PV13245</v>
      </c>
      <c r="Q44" s="1">
        <v>2019</v>
      </c>
      <c r="R44" s="1">
        <v>3</v>
      </c>
      <c r="S44" s="1" t="s">
        <v>4</v>
      </c>
      <c r="T44" s="7">
        <f>VLOOKUP(Tabla14[[#This Row],[Key]],Tabla1[[Key]:[%]],6,0)</f>
        <v>6.7776044375108341E-2</v>
      </c>
      <c r="U44" s="8">
        <f>VLOOKUP(Tabla14[[#This Row],[SKU]]&amp;Tabla14[[#This Row],[Month]],Tabla2[[Key]:[Budget]],3,0)</f>
        <v>6057.45</v>
      </c>
      <c r="V44" s="1">
        <f>ROUND(Tabla14[[#This Row],[Historic Percentage]]*Tabla14[[#This Row],[Budget Sku]],0)</f>
        <v>411</v>
      </c>
      <c r="W44" s="2">
        <v>6.7776044375108341E-2</v>
      </c>
    </row>
    <row r="45" spans="2:23" x14ac:dyDescent="0.3">
      <c r="B45" s="1" t="s">
        <v>0</v>
      </c>
      <c r="C45" s="1" t="str">
        <f>Tabla1[[#This Row],[Zone]]&amp;Tabla1[[#This Row],[Month]]&amp;Tabla1[[#This Row],[SKU]]</f>
        <v>Zone 14PV13245</v>
      </c>
      <c r="D45" s="1">
        <v>2018</v>
      </c>
      <c r="E45" s="1">
        <v>4</v>
      </c>
      <c r="F45" s="1" t="s">
        <v>4</v>
      </c>
      <c r="G45" s="1">
        <v>640</v>
      </c>
      <c r="H45" s="2">
        <f>Tabla1[[#This Row],[Units]]/SUMIF(Tabla1[Month],Tabla1[[#This Row],[Month]],Tabla1[Units])</f>
        <v>0.10738255033557047</v>
      </c>
      <c r="O45" s="1" t="s">
        <v>0</v>
      </c>
      <c r="P45" s="1" t="str">
        <f>Tabla14[[#This Row],[Zone]]&amp;Tabla14[[#This Row],[Month]]&amp;Tabla14[[#This Row],[SKU]]</f>
        <v>Zone 14PV13245</v>
      </c>
      <c r="Q45" s="1">
        <v>2019</v>
      </c>
      <c r="R45" s="1">
        <v>4</v>
      </c>
      <c r="S45" s="1" t="s">
        <v>4</v>
      </c>
      <c r="T45" s="7">
        <f>VLOOKUP(Tabla14[[#This Row],[Key]],Tabla1[[Key]:[%]],6,0)</f>
        <v>0.10738255033557047</v>
      </c>
      <c r="U45" s="8">
        <f>VLOOKUP(Tabla14[[#This Row],[SKU]]&amp;Tabla14[[#This Row],[Month]],Tabla2[[Key]:[Budget]],3,0)</f>
        <v>6258</v>
      </c>
      <c r="V45" s="1">
        <f>ROUND(Tabla14[[#This Row],[Historic Percentage]]*Tabla14[[#This Row],[Budget Sku]],0)</f>
        <v>672</v>
      </c>
      <c r="W45" s="2">
        <v>0.10738255033557047</v>
      </c>
    </row>
    <row r="46" spans="2:23" x14ac:dyDescent="0.3">
      <c r="B46" s="1" t="s">
        <v>7</v>
      </c>
      <c r="C46" s="1" t="str">
        <f>Tabla1[[#This Row],[Zone]]&amp;Tabla1[[#This Row],[Month]]&amp;Tabla1[[#This Row],[SKU]]</f>
        <v>Zone 24PV13245</v>
      </c>
      <c r="D46" s="1">
        <v>2018</v>
      </c>
      <c r="E46" s="1">
        <v>4</v>
      </c>
      <c r="F46" s="1" t="s">
        <v>4</v>
      </c>
      <c r="G46" s="1">
        <v>902</v>
      </c>
      <c r="H46" s="2">
        <f>Tabla1[[#This Row],[Units]]/SUMIF(Tabla1[Month],Tabla1[[#This Row],[Month]],Tabla1[Units])</f>
        <v>0.15134228187919463</v>
      </c>
      <c r="O46" s="1" t="s">
        <v>7</v>
      </c>
      <c r="P46" s="1" t="str">
        <f>Tabla14[[#This Row],[Zone]]&amp;Tabla14[[#This Row],[Month]]&amp;Tabla14[[#This Row],[SKU]]</f>
        <v>Zone 24PV13245</v>
      </c>
      <c r="Q46" s="1">
        <v>2019</v>
      </c>
      <c r="R46" s="1">
        <v>4</v>
      </c>
      <c r="S46" s="1" t="s">
        <v>4</v>
      </c>
      <c r="T46" s="7">
        <f>VLOOKUP(Tabla14[[#This Row],[Key]],Tabla1[[Key]:[%]],6,0)</f>
        <v>0.15134228187919463</v>
      </c>
      <c r="U46" s="8">
        <f>VLOOKUP(Tabla14[[#This Row],[SKU]]&amp;Tabla14[[#This Row],[Month]],Tabla2[[Key]:[Budget]],3,0)</f>
        <v>6258</v>
      </c>
      <c r="V46" s="1">
        <f>ROUND(Tabla14[[#This Row],[Historic Percentage]]*Tabla14[[#This Row],[Budget Sku]],0)</f>
        <v>947</v>
      </c>
      <c r="W46" s="2">
        <v>0.15134228187919463</v>
      </c>
    </row>
    <row r="47" spans="2:23" x14ac:dyDescent="0.3">
      <c r="B47" s="1" t="s">
        <v>8</v>
      </c>
      <c r="C47" s="1" t="str">
        <f>Tabla1[[#This Row],[Zone]]&amp;Tabla1[[#This Row],[Month]]&amp;Tabla1[[#This Row],[SKU]]</f>
        <v>Zone 34PV13245</v>
      </c>
      <c r="D47" s="1">
        <v>2018</v>
      </c>
      <c r="E47" s="1">
        <v>4</v>
      </c>
      <c r="F47" s="1" t="s">
        <v>4</v>
      </c>
      <c r="G47" s="1">
        <v>50</v>
      </c>
      <c r="H47" s="2">
        <f>Tabla1[[#This Row],[Units]]/SUMIF(Tabla1[Month],Tabla1[[#This Row],[Month]],Tabla1[Units])</f>
        <v>8.389261744966443E-3</v>
      </c>
      <c r="O47" s="1" t="s">
        <v>8</v>
      </c>
      <c r="P47" s="1" t="str">
        <f>Tabla14[[#This Row],[Zone]]&amp;Tabla14[[#This Row],[Month]]&amp;Tabla14[[#This Row],[SKU]]</f>
        <v>Zone 34PV13245</v>
      </c>
      <c r="Q47" s="1">
        <v>2019</v>
      </c>
      <c r="R47" s="1">
        <v>4</v>
      </c>
      <c r="S47" s="1" t="s">
        <v>4</v>
      </c>
      <c r="T47" s="7">
        <f>VLOOKUP(Tabla14[[#This Row],[Key]],Tabla1[[Key]:[%]],6,0)</f>
        <v>8.389261744966443E-3</v>
      </c>
      <c r="U47" s="8">
        <f>VLOOKUP(Tabla14[[#This Row],[SKU]]&amp;Tabla14[[#This Row],[Month]],Tabla2[[Key]:[Budget]],3,0)</f>
        <v>6258</v>
      </c>
      <c r="V47" s="1">
        <f>ROUND(Tabla14[[#This Row],[Historic Percentage]]*Tabla14[[#This Row],[Budget Sku]],0)</f>
        <v>53</v>
      </c>
      <c r="W47" s="2">
        <v>8.389261744966443E-3</v>
      </c>
    </row>
    <row r="48" spans="2:23" x14ac:dyDescent="0.3">
      <c r="B48" s="1" t="s">
        <v>9</v>
      </c>
      <c r="C48" s="1" t="str">
        <f>Tabla1[[#This Row],[Zone]]&amp;Tabla1[[#This Row],[Month]]&amp;Tabla1[[#This Row],[SKU]]</f>
        <v>Zone 44PV13245</v>
      </c>
      <c r="D48" s="1">
        <v>2018</v>
      </c>
      <c r="E48" s="1">
        <v>4</v>
      </c>
      <c r="F48" s="1" t="s">
        <v>4</v>
      </c>
      <c r="G48" s="1">
        <v>399</v>
      </c>
      <c r="H48" s="2">
        <f>Tabla1[[#This Row],[Units]]/SUMIF(Tabla1[Month],Tabla1[[#This Row],[Month]],Tabla1[Units])</f>
        <v>6.6946308724832218E-2</v>
      </c>
      <c r="O48" s="1" t="s">
        <v>9</v>
      </c>
      <c r="P48" s="1" t="str">
        <f>Tabla14[[#This Row],[Zone]]&amp;Tabla14[[#This Row],[Month]]&amp;Tabla14[[#This Row],[SKU]]</f>
        <v>Zone 44PV13245</v>
      </c>
      <c r="Q48" s="1">
        <v>2019</v>
      </c>
      <c r="R48" s="1">
        <v>4</v>
      </c>
      <c r="S48" s="1" t="s">
        <v>4</v>
      </c>
      <c r="T48" s="7">
        <f>VLOOKUP(Tabla14[[#This Row],[Key]],Tabla1[[Key]:[%]],6,0)</f>
        <v>6.6946308724832218E-2</v>
      </c>
      <c r="U48" s="8">
        <f>VLOOKUP(Tabla14[[#This Row],[SKU]]&amp;Tabla14[[#This Row],[Month]],Tabla2[[Key]:[Budget]],3,0)</f>
        <v>6258</v>
      </c>
      <c r="V48" s="1">
        <f>ROUND(Tabla14[[#This Row],[Historic Percentage]]*Tabla14[[#This Row],[Budget Sku]],0)</f>
        <v>419</v>
      </c>
      <c r="W48" s="2">
        <v>6.6946308724832218E-2</v>
      </c>
    </row>
    <row r="49" spans="2:23" x14ac:dyDescent="0.3">
      <c r="B49" s="1" t="s">
        <v>10</v>
      </c>
      <c r="C49" s="1" t="str">
        <f>Tabla1[[#This Row],[Zone]]&amp;Tabla1[[#This Row],[Month]]&amp;Tabla1[[#This Row],[SKU]]</f>
        <v>Zone 54PV13245</v>
      </c>
      <c r="D49" s="1">
        <v>2018</v>
      </c>
      <c r="E49" s="1">
        <v>4</v>
      </c>
      <c r="F49" s="1" t="s">
        <v>4</v>
      </c>
      <c r="G49" s="1">
        <v>143</v>
      </c>
      <c r="H49" s="2">
        <f>Tabla1[[#This Row],[Units]]/SUMIF(Tabla1[Month],Tabla1[[#This Row],[Month]],Tabla1[Units])</f>
        <v>2.3993288590604026E-2</v>
      </c>
      <c r="O49" s="1" t="s">
        <v>10</v>
      </c>
      <c r="P49" s="1" t="str">
        <f>Tabla14[[#This Row],[Zone]]&amp;Tabla14[[#This Row],[Month]]&amp;Tabla14[[#This Row],[SKU]]</f>
        <v>Zone 54PV13245</v>
      </c>
      <c r="Q49" s="1">
        <v>2019</v>
      </c>
      <c r="R49" s="1">
        <v>4</v>
      </c>
      <c r="S49" s="1" t="s">
        <v>4</v>
      </c>
      <c r="T49" s="7">
        <f>VLOOKUP(Tabla14[[#This Row],[Key]],Tabla1[[Key]:[%]],6,0)</f>
        <v>2.3993288590604026E-2</v>
      </c>
      <c r="U49" s="8">
        <f>VLOOKUP(Tabla14[[#This Row],[SKU]]&amp;Tabla14[[#This Row],[Month]],Tabla2[[Key]:[Budget]],3,0)</f>
        <v>6258</v>
      </c>
      <c r="V49" s="1">
        <f>ROUND(Tabla14[[#This Row],[Historic Percentage]]*Tabla14[[#This Row],[Budget Sku]],0)</f>
        <v>150</v>
      </c>
      <c r="W49" s="2">
        <v>2.3993288590604026E-2</v>
      </c>
    </row>
    <row r="50" spans="2:23" x14ac:dyDescent="0.3">
      <c r="B50" s="1" t="s">
        <v>11</v>
      </c>
      <c r="C50" s="1" t="str">
        <f>Tabla1[[#This Row],[Zone]]&amp;Tabla1[[#This Row],[Month]]&amp;Tabla1[[#This Row],[SKU]]</f>
        <v>Zone 64PV13245</v>
      </c>
      <c r="D50" s="1">
        <v>2018</v>
      </c>
      <c r="E50" s="1">
        <v>4</v>
      </c>
      <c r="F50" s="1" t="s">
        <v>4</v>
      </c>
      <c r="G50" s="1">
        <v>150</v>
      </c>
      <c r="H50" s="2">
        <f>Tabla1[[#This Row],[Units]]/SUMIF(Tabla1[Month],Tabla1[[#This Row],[Month]],Tabla1[Units])</f>
        <v>2.5167785234899327E-2</v>
      </c>
      <c r="O50" s="1" t="s">
        <v>11</v>
      </c>
      <c r="P50" s="1" t="str">
        <f>Tabla14[[#This Row],[Zone]]&amp;Tabla14[[#This Row],[Month]]&amp;Tabla14[[#This Row],[SKU]]</f>
        <v>Zone 64PV13245</v>
      </c>
      <c r="Q50" s="1">
        <v>2019</v>
      </c>
      <c r="R50" s="1">
        <v>4</v>
      </c>
      <c r="S50" s="1" t="s">
        <v>4</v>
      </c>
      <c r="T50" s="7">
        <f>VLOOKUP(Tabla14[[#This Row],[Key]],Tabla1[[Key]:[%]],6,0)</f>
        <v>2.5167785234899327E-2</v>
      </c>
      <c r="U50" s="8">
        <f>VLOOKUP(Tabla14[[#This Row],[SKU]]&amp;Tabla14[[#This Row],[Month]],Tabla2[[Key]:[Budget]],3,0)</f>
        <v>6258</v>
      </c>
      <c r="V50" s="1">
        <f>ROUND(Tabla14[[#This Row],[Historic Percentage]]*Tabla14[[#This Row],[Budget Sku]],0)</f>
        <v>158</v>
      </c>
      <c r="W50" s="2">
        <v>2.5167785234899327E-2</v>
      </c>
    </row>
    <row r="51" spans="2:23" x14ac:dyDescent="0.3">
      <c r="B51" s="1" t="s">
        <v>12</v>
      </c>
      <c r="C51" s="1" t="str">
        <f>Tabla1[[#This Row],[Zone]]&amp;Tabla1[[#This Row],[Month]]&amp;Tabla1[[#This Row],[SKU]]</f>
        <v>Zone 74PV13245</v>
      </c>
      <c r="D51" s="1">
        <v>2018</v>
      </c>
      <c r="E51" s="1">
        <v>4</v>
      </c>
      <c r="F51" s="1" t="s">
        <v>4</v>
      </c>
      <c r="G51" s="1">
        <v>721</v>
      </c>
      <c r="H51" s="2">
        <f>Tabla1[[#This Row],[Units]]/SUMIF(Tabla1[Month],Tabla1[[#This Row],[Month]],Tabla1[Units])</f>
        <v>0.12097315436241611</v>
      </c>
      <c r="O51" s="1" t="s">
        <v>12</v>
      </c>
      <c r="P51" s="1" t="str">
        <f>Tabla14[[#This Row],[Zone]]&amp;Tabla14[[#This Row],[Month]]&amp;Tabla14[[#This Row],[SKU]]</f>
        <v>Zone 74PV13245</v>
      </c>
      <c r="Q51" s="1">
        <v>2019</v>
      </c>
      <c r="R51" s="1">
        <v>4</v>
      </c>
      <c r="S51" s="1" t="s">
        <v>4</v>
      </c>
      <c r="T51" s="7">
        <f>VLOOKUP(Tabla14[[#This Row],[Key]],Tabla1[[Key]:[%]],6,0)</f>
        <v>0.12097315436241611</v>
      </c>
      <c r="U51" s="8">
        <f>VLOOKUP(Tabla14[[#This Row],[SKU]]&amp;Tabla14[[#This Row],[Month]],Tabla2[[Key]:[Budget]],3,0)</f>
        <v>6258</v>
      </c>
      <c r="V51" s="1">
        <f>ROUND(Tabla14[[#This Row],[Historic Percentage]]*Tabla14[[#This Row],[Budget Sku]],0)</f>
        <v>757</v>
      </c>
      <c r="W51" s="2">
        <v>0.12097315436241611</v>
      </c>
    </row>
    <row r="52" spans="2:23" x14ac:dyDescent="0.3">
      <c r="B52" s="1" t="s">
        <v>13</v>
      </c>
      <c r="C52" s="1" t="str">
        <f>Tabla1[[#This Row],[Zone]]&amp;Tabla1[[#This Row],[Month]]&amp;Tabla1[[#This Row],[SKU]]</f>
        <v>Zone 84PV13245</v>
      </c>
      <c r="D52" s="1">
        <v>2018</v>
      </c>
      <c r="E52" s="1">
        <v>4</v>
      </c>
      <c r="F52" s="1" t="s">
        <v>4</v>
      </c>
      <c r="G52" s="1">
        <v>595</v>
      </c>
      <c r="H52" s="2">
        <f>Tabla1[[#This Row],[Units]]/SUMIF(Tabla1[Month],Tabla1[[#This Row],[Month]],Tabla1[Units])</f>
        <v>9.9832214765100666E-2</v>
      </c>
      <c r="O52" s="1" t="s">
        <v>13</v>
      </c>
      <c r="P52" s="1" t="str">
        <f>Tabla14[[#This Row],[Zone]]&amp;Tabla14[[#This Row],[Month]]&amp;Tabla14[[#This Row],[SKU]]</f>
        <v>Zone 84PV13245</v>
      </c>
      <c r="Q52" s="1">
        <v>2019</v>
      </c>
      <c r="R52" s="1">
        <v>4</v>
      </c>
      <c r="S52" s="1" t="s">
        <v>4</v>
      </c>
      <c r="T52" s="7">
        <f>VLOOKUP(Tabla14[[#This Row],[Key]],Tabla1[[Key]:[%]],6,0)</f>
        <v>9.9832214765100666E-2</v>
      </c>
      <c r="U52" s="8">
        <f>VLOOKUP(Tabla14[[#This Row],[SKU]]&amp;Tabla14[[#This Row],[Month]],Tabla2[[Key]:[Budget]],3,0)</f>
        <v>6258</v>
      </c>
      <c r="V52" s="1">
        <f>ROUND(Tabla14[[#This Row],[Historic Percentage]]*Tabla14[[#This Row],[Budget Sku]],0)</f>
        <v>625</v>
      </c>
      <c r="W52" s="2">
        <v>9.9832214765100666E-2</v>
      </c>
    </row>
    <row r="53" spans="2:23" x14ac:dyDescent="0.3">
      <c r="B53" s="1" t="s">
        <v>14</v>
      </c>
      <c r="C53" s="1" t="str">
        <f>Tabla1[[#This Row],[Zone]]&amp;Tabla1[[#This Row],[Month]]&amp;Tabla1[[#This Row],[SKU]]</f>
        <v>Zone 94PV13245</v>
      </c>
      <c r="D53" s="1">
        <v>2018</v>
      </c>
      <c r="E53" s="1">
        <v>4</v>
      </c>
      <c r="F53" s="1" t="s">
        <v>4</v>
      </c>
      <c r="G53" s="1">
        <v>681</v>
      </c>
      <c r="H53" s="2">
        <f>Tabla1[[#This Row],[Units]]/SUMIF(Tabla1[Month],Tabla1[[#This Row],[Month]],Tabla1[Units])</f>
        <v>0.11426174496644295</v>
      </c>
      <c r="O53" s="1" t="s">
        <v>14</v>
      </c>
      <c r="P53" s="1" t="str">
        <f>Tabla14[[#This Row],[Zone]]&amp;Tabla14[[#This Row],[Month]]&amp;Tabla14[[#This Row],[SKU]]</f>
        <v>Zone 94PV13245</v>
      </c>
      <c r="Q53" s="1">
        <v>2019</v>
      </c>
      <c r="R53" s="1">
        <v>4</v>
      </c>
      <c r="S53" s="1" t="s">
        <v>4</v>
      </c>
      <c r="T53" s="7">
        <f>VLOOKUP(Tabla14[[#This Row],[Key]],Tabla1[[Key]:[%]],6,0)</f>
        <v>0.11426174496644295</v>
      </c>
      <c r="U53" s="8">
        <f>VLOOKUP(Tabla14[[#This Row],[SKU]]&amp;Tabla14[[#This Row],[Month]],Tabla2[[Key]:[Budget]],3,0)</f>
        <v>6258</v>
      </c>
      <c r="V53" s="1">
        <f>ROUND(Tabla14[[#This Row],[Historic Percentage]]*Tabla14[[#This Row],[Budget Sku]],0)</f>
        <v>715</v>
      </c>
      <c r="W53" s="2">
        <v>0.11426174496644295</v>
      </c>
    </row>
    <row r="54" spans="2:23" x14ac:dyDescent="0.3">
      <c r="B54" s="1" t="s">
        <v>15</v>
      </c>
      <c r="C54" s="1" t="str">
        <f>Tabla1[[#This Row],[Zone]]&amp;Tabla1[[#This Row],[Month]]&amp;Tabla1[[#This Row],[SKU]]</f>
        <v>Zone 104PV13245</v>
      </c>
      <c r="D54" s="1">
        <v>2018</v>
      </c>
      <c r="E54" s="1">
        <v>4</v>
      </c>
      <c r="F54" s="1" t="s">
        <v>4</v>
      </c>
      <c r="G54" s="1">
        <v>259</v>
      </c>
      <c r="H54" s="2">
        <f>Tabla1[[#This Row],[Units]]/SUMIF(Tabla1[Month],Tabla1[[#This Row],[Month]],Tabla1[Units])</f>
        <v>4.3456375838926177E-2</v>
      </c>
      <c r="O54" s="1" t="s">
        <v>15</v>
      </c>
      <c r="P54" s="1" t="str">
        <f>Tabla14[[#This Row],[Zone]]&amp;Tabla14[[#This Row],[Month]]&amp;Tabla14[[#This Row],[SKU]]</f>
        <v>Zone 104PV13245</v>
      </c>
      <c r="Q54" s="1">
        <v>2019</v>
      </c>
      <c r="R54" s="1">
        <v>4</v>
      </c>
      <c r="S54" s="1" t="s">
        <v>4</v>
      </c>
      <c r="T54" s="7">
        <f>VLOOKUP(Tabla14[[#This Row],[Key]],Tabla1[[Key]:[%]],6,0)</f>
        <v>4.3456375838926177E-2</v>
      </c>
      <c r="U54" s="8">
        <f>VLOOKUP(Tabla14[[#This Row],[SKU]]&amp;Tabla14[[#This Row],[Month]],Tabla2[[Key]:[Budget]],3,0)</f>
        <v>6258</v>
      </c>
      <c r="V54" s="1">
        <f>ROUND(Tabla14[[#This Row],[Historic Percentage]]*Tabla14[[#This Row],[Budget Sku]],0)</f>
        <v>272</v>
      </c>
      <c r="W54" s="2">
        <v>4.3456375838926177E-2</v>
      </c>
    </row>
    <row r="55" spans="2:23" x14ac:dyDescent="0.3">
      <c r="B55" s="1" t="s">
        <v>16</v>
      </c>
      <c r="C55" s="1" t="str">
        <f>Tabla1[[#This Row],[Zone]]&amp;Tabla1[[#This Row],[Month]]&amp;Tabla1[[#This Row],[SKU]]</f>
        <v>Zone 114PV13245</v>
      </c>
      <c r="D55" s="1">
        <v>2018</v>
      </c>
      <c r="E55" s="1">
        <v>4</v>
      </c>
      <c r="F55" s="1" t="s">
        <v>4</v>
      </c>
      <c r="G55" s="1">
        <v>972</v>
      </c>
      <c r="H55" s="2">
        <f>Tabla1[[#This Row],[Units]]/SUMIF(Tabla1[Month],Tabla1[[#This Row],[Month]],Tabla1[Units])</f>
        <v>0.16308724832214766</v>
      </c>
      <c r="O55" s="1" t="s">
        <v>16</v>
      </c>
      <c r="P55" s="1" t="str">
        <f>Tabla14[[#This Row],[Zone]]&amp;Tabla14[[#This Row],[Month]]&amp;Tabla14[[#This Row],[SKU]]</f>
        <v>Zone 114PV13245</v>
      </c>
      <c r="Q55" s="1">
        <v>2019</v>
      </c>
      <c r="R55" s="1">
        <v>4</v>
      </c>
      <c r="S55" s="1" t="s">
        <v>4</v>
      </c>
      <c r="T55" s="7">
        <f>VLOOKUP(Tabla14[[#This Row],[Key]],Tabla1[[Key]:[%]],6,0)</f>
        <v>0.16308724832214766</v>
      </c>
      <c r="U55" s="8">
        <f>VLOOKUP(Tabla14[[#This Row],[SKU]]&amp;Tabla14[[#This Row],[Month]],Tabla2[[Key]:[Budget]],3,0)</f>
        <v>6258</v>
      </c>
      <c r="V55" s="1">
        <f>ROUND(Tabla14[[#This Row],[Historic Percentage]]*Tabla14[[#This Row],[Budget Sku]],0)</f>
        <v>1021</v>
      </c>
      <c r="W55" s="2">
        <v>0.16308724832214766</v>
      </c>
    </row>
    <row r="56" spans="2:23" x14ac:dyDescent="0.3">
      <c r="B56" s="1" t="s">
        <v>17</v>
      </c>
      <c r="C56" s="1" t="str">
        <f>Tabla1[[#This Row],[Zone]]&amp;Tabla1[[#This Row],[Month]]&amp;Tabla1[[#This Row],[SKU]]</f>
        <v>Zone 124PV13245</v>
      </c>
      <c r="D56" s="1">
        <v>2018</v>
      </c>
      <c r="E56" s="1">
        <v>4</v>
      </c>
      <c r="F56" s="1" t="s">
        <v>4</v>
      </c>
      <c r="G56" s="1">
        <v>439</v>
      </c>
      <c r="H56" s="2">
        <f>Tabla1[[#This Row],[Units]]/SUMIF(Tabla1[Month],Tabla1[[#This Row],[Month]],Tabla1[Units])</f>
        <v>7.3657718120805363E-2</v>
      </c>
      <c r="O56" s="1" t="s">
        <v>17</v>
      </c>
      <c r="P56" s="1" t="str">
        <f>Tabla14[[#This Row],[Zone]]&amp;Tabla14[[#This Row],[Month]]&amp;Tabla14[[#This Row],[SKU]]</f>
        <v>Zone 124PV13245</v>
      </c>
      <c r="Q56" s="1">
        <v>2019</v>
      </c>
      <c r="R56" s="1">
        <v>4</v>
      </c>
      <c r="S56" s="1" t="s">
        <v>4</v>
      </c>
      <c r="T56" s="7">
        <f>VLOOKUP(Tabla14[[#This Row],[Key]],Tabla1[[Key]:[%]],6,0)</f>
        <v>7.3657718120805363E-2</v>
      </c>
      <c r="U56" s="8">
        <f>VLOOKUP(Tabla14[[#This Row],[SKU]]&amp;Tabla14[[#This Row],[Month]],Tabla2[[Key]:[Budget]],3,0)</f>
        <v>6258</v>
      </c>
      <c r="V56" s="1">
        <f>ROUND(Tabla14[[#This Row],[Historic Percentage]]*Tabla14[[#This Row],[Budget Sku]],0)</f>
        <v>461</v>
      </c>
      <c r="W56" s="2">
        <v>7.3657718120805363E-2</v>
      </c>
    </row>
    <row r="57" spans="2:23" x14ac:dyDescent="0.3">
      <c r="B57" s="1" t="s">
        <v>18</v>
      </c>
      <c r="C57" s="1" t="str">
        <f>Tabla1[[#This Row],[Zone]]&amp;Tabla1[[#This Row],[Month]]&amp;Tabla1[[#This Row],[SKU]]</f>
        <v>Zone 134PV13245</v>
      </c>
      <c r="D57" s="1">
        <v>2018</v>
      </c>
      <c r="E57" s="1">
        <v>4</v>
      </c>
      <c r="F57" s="1" t="s">
        <v>4</v>
      </c>
      <c r="G57" s="1">
        <v>9</v>
      </c>
      <c r="H57" s="2">
        <f>Tabla1[[#This Row],[Units]]/SUMIF(Tabla1[Month],Tabla1[[#This Row],[Month]],Tabla1[Units])</f>
        <v>1.5100671140939597E-3</v>
      </c>
      <c r="O57" s="1" t="s">
        <v>18</v>
      </c>
      <c r="P57" s="1" t="str">
        <f>Tabla14[[#This Row],[Zone]]&amp;Tabla14[[#This Row],[Month]]&amp;Tabla14[[#This Row],[SKU]]</f>
        <v>Zone 134PV13245</v>
      </c>
      <c r="Q57" s="1">
        <v>2019</v>
      </c>
      <c r="R57" s="1">
        <v>4</v>
      </c>
      <c r="S57" s="1" t="s">
        <v>4</v>
      </c>
      <c r="T57" s="7">
        <f>VLOOKUP(Tabla14[[#This Row],[Key]],Tabla1[[Key]:[%]],6,0)</f>
        <v>1.5100671140939597E-3</v>
      </c>
      <c r="U57" s="8">
        <f>VLOOKUP(Tabla14[[#This Row],[SKU]]&amp;Tabla14[[#This Row],[Month]],Tabla2[[Key]:[Budget]],3,0)</f>
        <v>6258</v>
      </c>
      <c r="V57" s="1">
        <f>ROUND(Tabla14[[#This Row],[Historic Percentage]]*Tabla14[[#This Row],[Budget Sku]],0)</f>
        <v>9</v>
      </c>
      <c r="W57" s="2">
        <v>1.5100671140939597E-3</v>
      </c>
    </row>
  </sheetData>
  <mergeCells count="1">
    <mergeCell ref="J3:M3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Morales</dc:creator>
  <cp:lastModifiedBy>Matías Morales</cp:lastModifiedBy>
  <dcterms:created xsi:type="dcterms:W3CDTF">2018-12-15T23:04:22Z</dcterms:created>
  <dcterms:modified xsi:type="dcterms:W3CDTF">2018-12-15T23:53:55Z</dcterms:modified>
</cp:coreProperties>
</file>