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ummary" sheetId="1" r:id="rId5"/>
    <sheet name="Data from Neep.org" sheetId="2" r:id="rId6"/>
    <sheet name="Heat Pump Performance Curve" sheetId="3" r:id="rId7"/>
    <sheet name="Analysis" sheetId="4" r:id="rId8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<sst xmlns="http://schemas.openxmlformats.org/spreadsheetml/2006/main" uniqueCount="78">
  <si>
    <t>Assumptions:</t>
  </si>
  <si>
    <t>Design Temperature, F</t>
  </si>
  <si>
    <t>Design Heating Load, BTU/hr</t>
  </si>
  <si>
    <t>"Break-Even" Temperature, F</t>
  </si>
  <si>
    <t>Annual heating load, BTU</t>
  </si>
  <si>
    <t>HP COP, weighted average</t>
  </si>
  <si>
    <t>Annual HP Heat Contribution, BTU</t>
  </si>
  <si>
    <t>Short Cycle Loss %</t>
  </si>
  <si>
    <t>Short Cycle Loss, kWh</t>
  </si>
  <si>
    <t>Annual HP electricity usage, kWh</t>
  </si>
  <si>
    <t>Annual Supplemental Heat Contribution, BTU</t>
  </si>
  <si>
    <t>Annual Total electricity usage, kWh</t>
  </si>
  <si>
    <t>Percent HP</t>
  </si>
  <si>
    <t>Percent Supplemental</t>
  </si>
  <si>
    <t>Annual Degree-Days</t>
  </si>
  <si>
    <t>Totals</t>
  </si>
  <si>
    <t>Outdoor Temperature, F</t>
  </si>
  <si>
    <t>Annual hours at this temperature</t>
  </si>
  <si>
    <t>Heating load at this temperature, BTU/hr</t>
  </si>
  <si>
    <t>HP Capacity at this temperature, BTU/hr</t>
  </si>
  <si>
    <t>HP COP at this temperature</t>
  </si>
  <si>
    <t>Outdoor Temperature (°F)</t>
  </si>
  <si>
    <t>Supplemental Heat (low)</t>
  </si>
  <si>
    <t>Supplemental Heat (high)</t>
  </si>
  <si>
    <t>Modulating Heat Pump (low)</t>
  </si>
  <si>
    <t>Modulating Heat Pump (high)</t>
  </si>
  <si>
    <t>Potential Low-Load Cycling</t>
  </si>
  <si>
    <t>Design Temperature</t>
  </si>
  <si>
    <t>Heating Max. Cap.</t>
  </si>
  <si>
    <t>Heating Min. Cap.</t>
  </si>
  <si>
    <t>Heating Load Line (Btu/h)</t>
  </si>
  <si>
    <t>Annual Load x Hours (Btu/yr)</t>
  </si>
  <si>
    <t>Heating Rated Cap.</t>
  </si>
  <si>
    <r>
      <rPr>
        <u val="single"/>
        <sz val="10"/>
        <color indexed="11"/>
        <rFont val="Arial"/>
      </rPr>
      <t>https://ashp.neep.org/#!/product/34583/7/25000/95/7500/0///0</t>
    </r>
  </si>
  <si>
    <r>
      <rPr>
        <sz val="10"/>
        <color indexed="8"/>
        <rFont val="Verdana"/>
      </rPr>
      <t xml:space="preserve">(paste from </t>
    </r>
    <r>
      <rPr>
        <u val="single"/>
        <sz val="10"/>
        <color indexed="12"/>
        <rFont val="Verdana"/>
      </rPr>
      <t>NEEP.org</t>
    </r>
    <r>
      <rPr>
        <sz val="10"/>
        <color indexed="8"/>
        <rFont val="Verdana"/>
      </rPr>
      <t xml:space="preserve"> website)</t>
    </r>
  </si>
  <si>
    <t>Min</t>
  </si>
  <si>
    <t>Rated</t>
  </si>
  <si>
    <t>Max</t>
  </si>
  <si>
    <t>Temp</t>
  </si>
  <si>
    <t>Min Output</t>
  </si>
  <si>
    <t>COP @ min output</t>
  </si>
  <si>
    <t>Max Output</t>
  </si>
  <si>
    <t>Cop @ max output</t>
  </si>
  <si>
    <t>Heating</t>
  </si>
  <si>
    <t>47℉</t>
  </si>
  <si>
    <t>70℉</t>
  </si>
  <si>
    <t>Btu/h⁺</t>
  </si>
  <si>
    <t>kW</t>
  </si>
  <si>
    <t>COP</t>
  </si>
  <si>
    <t>17℉</t>
  </si>
  <si>
    <t>5℉</t>
  </si>
  <si>
    <t>Temperature</t>
  </si>
  <si>
    <t>Load</t>
  </si>
  <si>
    <t>COP @ Load</t>
  </si>
  <si>
    <t>-15℉</t>
  </si>
  <si>
    <t>-</t>
  </si>
  <si>
    <t>Electricity</t>
  </si>
  <si>
    <t>$ per kWh</t>
  </si>
  <si>
    <t>BTU/kWh</t>
  </si>
  <si>
    <t>$/kBTU</t>
  </si>
  <si>
    <t>Gas</t>
  </si>
  <si>
    <t>$ per therm</t>
  </si>
  <si>
    <t>BTU/therm</t>
  </si>
  <si>
    <t>Efficiency</t>
  </si>
  <si>
    <t>Break-even COP</t>
  </si>
  <si>
    <t>Break-even Temp</t>
  </si>
  <si>
    <t>F</t>
  </si>
  <si>
    <t>Annual Cost</t>
  </si>
  <si>
    <t>Electric</t>
  </si>
  <si>
    <t>Total</t>
  </si>
  <si>
    <t>Savings compared to all-gas</t>
  </si>
  <si>
    <t>Savings compared to heat pump</t>
  </si>
  <si>
    <t>All-Electric</t>
  </si>
  <si>
    <t>All-gas</t>
  </si>
  <si>
    <t>therms per year</t>
  </si>
  <si>
    <t>All heat pump</t>
  </si>
  <si>
    <t>Heat pump, Gas for supplemental</t>
  </si>
  <si>
    <t>Heat pump, Gas below break-even</t>
  </si>
</sst>
</file>

<file path=xl/styles.xml><?xml version="1.0" encoding="utf-8"?>
<styleSheet xmlns="http://schemas.openxmlformats.org/spreadsheetml/2006/main">
  <numFmts count="5">
    <numFmt numFmtId="0" formatCode="General"/>
    <numFmt numFmtId="59" formatCode="0.0"/>
    <numFmt numFmtId="60" formatCode="0.0%"/>
    <numFmt numFmtId="61" formatCode="&quot;$&quot;#,##0.00"/>
    <numFmt numFmtId="62" formatCode="&quot;$&quot;#,##0.000"/>
  </numFmts>
  <fonts count="9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Arial"/>
    </font>
    <font>
      <sz val="11"/>
      <color indexed="8"/>
      <name val="Arial"/>
    </font>
    <font>
      <sz val="11"/>
      <color indexed="8"/>
      <name val="&quot;Aptos Narrow&quot;"/>
    </font>
    <font>
      <u val="single"/>
      <sz val="10"/>
      <color indexed="11"/>
      <name val="Arial"/>
    </font>
    <font>
      <sz val="10"/>
      <color indexed="8"/>
      <name val="Verdana"/>
    </font>
    <font>
      <u val="single"/>
      <sz val="10"/>
      <color indexed="12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horizontal="right" vertical="bottom"/>
    </xf>
    <xf numFmtId="3" fontId="0" borderId="1" applyNumberFormat="1" applyFont="1" applyFill="0" applyBorder="1" applyAlignment="1" applyProtection="0">
      <alignment horizontal="right" vertical="bottom"/>
    </xf>
    <xf numFmtId="49" fontId="3" fillId="2" borderId="1" applyNumberFormat="1" applyFont="1" applyFill="1" applyBorder="1" applyAlignment="1" applyProtection="0">
      <alignment vertical="bottom" wrapText="1"/>
    </xf>
    <xf numFmtId="49" fontId="4" borderId="1" applyNumberFormat="1" applyFont="1" applyFill="0" applyBorder="1" applyAlignment="1" applyProtection="0">
      <alignment horizontal="right" vertical="bottom"/>
    </xf>
    <xf numFmtId="1" fontId="0" borderId="1" applyNumberFormat="1" applyFont="1" applyFill="0" applyBorder="1" applyAlignment="1" applyProtection="0">
      <alignment vertical="bottom"/>
    </xf>
    <xf numFmtId="1" fontId="5" borderId="1" applyNumberFormat="1" applyFont="1" applyFill="0" applyBorder="1" applyAlignment="1" applyProtection="0">
      <alignment horizontal="right" vertical="bottom"/>
    </xf>
    <xf numFmtId="3" fontId="0" borderId="1" applyNumberFormat="1" applyFont="1" applyFill="0" applyBorder="1" applyAlignment="1" applyProtection="0">
      <alignment vertical="bottom"/>
    </xf>
    <xf numFmtId="59" fontId="0" borderId="1" applyNumberFormat="1" applyFont="1" applyFill="0" applyBorder="1" applyAlignment="1" applyProtection="0">
      <alignment vertical="bottom"/>
    </xf>
    <xf numFmtId="60" fontId="0" borderId="1" applyNumberFormat="1" applyFont="1" applyFill="0" applyBorder="1" applyAlignment="1" applyProtection="0">
      <alignment vertical="bottom"/>
    </xf>
    <xf numFmtId="0" fontId="3" fillId="2" borderId="1" applyNumberFormat="0" applyFont="1" applyFill="1" applyBorder="1" applyAlignment="1" applyProtection="0">
      <alignment vertical="bottom" wrapText="1"/>
    </xf>
    <xf numFmtId="59" fontId="0" borderId="1" applyNumberFormat="1" applyFont="1" applyFill="0" applyBorder="1" applyAlignment="1" applyProtection="0">
      <alignment horizontal="right" vertical="bottom"/>
    </xf>
    <xf numFmtId="9" fontId="0" borderId="1" applyNumberFormat="1" applyFont="1" applyFill="0" applyBorder="1" applyAlignment="1" applyProtection="0">
      <alignment vertical="bottom"/>
    </xf>
    <xf numFmtId="0" fontId="5" borderId="1" applyNumberFormat="1" applyFont="1" applyFill="0" applyBorder="1" applyAlignment="1" applyProtection="0">
      <alignment horizontal="right" vertical="bottom"/>
    </xf>
    <xf numFmtId="3" fontId="5" borderId="1" applyNumberFormat="1" applyFont="1" applyFill="0" applyBorder="1" applyAlignment="1" applyProtection="0">
      <alignment horizontal="right" vertical="bottom"/>
    </xf>
    <xf numFmtId="0" fontId="0" borderId="1" applyNumberFormat="1" applyFont="1" applyFill="0" applyBorder="1" applyAlignment="1" applyProtection="0">
      <alignment vertical="bottom"/>
    </xf>
    <xf numFmtId="4" fontId="0" borderId="1" applyNumberFormat="1" applyFont="1" applyFill="0" applyBorder="1" applyAlignment="1" applyProtection="0">
      <alignment vertical="bottom"/>
    </xf>
    <xf numFmtId="1" fontId="4" borderId="1" applyNumberFormat="1" applyFont="1" applyFill="0" applyBorder="1" applyAlignment="1" applyProtection="0">
      <alignment horizontal="right" vertical="bottom"/>
    </xf>
    <xf numFmtId="0" fontId="5" borderId="1" applyNumberFormat="0" applyFont="1" applyFill="0" applyBorder="1" applyAlignment="1" applyProtection="0">
      <alignment horizontal="right" vertical="bottom"/>
    </xf>
    <xf numFmtId="0" fontId="0" applyNumberFormat="1" applyFont="1" applyFill="0" applyBorder="0" applyAlignment="1" applyProtection="0">
      <alignment vertical="bottom"/>
    </xf>
    <xf numFmtId="49" fontId="5" borderId="1" applyNumberFormat="1" applyFont="1" applyFill="0" applyBorder="1" applyAlignment="1" applyProtection="0">
      <alignment vertical="bottom"/>
    </xf>
    <xf numFmtId="0" fontId="5" borderId="1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6" borderId="1" applyNumberFormat="1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61" fontId="0" borderId="1" applyNumberFormat="1" applyFont="1" applyFill="0" applyBorder="1" applyAlignment="1" applyProtection="0">
      <alignment horizontal="right" vertical="bottom"/>
    </xf>
    <xf numFmtId="62" fontId="0" borderId="1" applyNumberFormat="1" applyFont="1" applyFill="0" applyBorder="1" applyAlignment="1" applyProtection="0">
      <alignment horizontal="right" vertical="bottom"/>
    </xf>
    <xf numFmtId="10" fontId="0" borderId="1" applyNumberFormat="1" applyFont="1" applyFill="0" applyBorder="1" applyAlignment="1" applyProtection="0">
      <alignment vertical="bottom"/>
    </xf>
    <xf numFmtId="1" fontId="0" borderId="1" applyNumberFormat="1" applyFont="1" applyFill="0" applyBorder="1" applyAlignment="1" applyProtection="0">
      <alignment horizontal="right" vertical="bottom"/>
    </xf>
    <xf numFmtId="9" fontId="0" borderId="1" applyNumberFormat="1" applyFont="1" applyFill="0" applyBorder="1" applyAlignment="1" applyProtection="0">
      <alignment horizontal="right" vertical="bottom"/>
    </xf>
    <xf numFmtId="2" fontId="0" borderId="1" applyNumberFormat="1" applyFont="1" applyFill="0" applyBorder="1" applyAlignment="1" applyProtection="0">
      <alignment horizontal="right" vertical="bottom"/>
    </xf>
    <xf numFmtId="49" fontId="3" fillId="2" borderId="1" applyNumberFormat="1" applyFont="1" applyFill="1" applyBorder="1" applyAlignment="1" applyProtection="0">
      <alignment horizontal="center" vertical="bottom" wrapText="1"/>
    </xf>
    <xf numFmtId="4" fontId="0" borderId="1" applyNumberFormat="1" applyFont="1" applyFill="0" applyBorder="1" applyAlignment="1" applyProtection="0">
      <alignment horizontal="righ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000ff"/>
      <rgbColor rgb="ff1155c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ashp.neep.org/" TargetMode="External"/><Relationship Id="rId2" Type="http://schemas.openxmlformats.org/officeDocument/2006/relationships/hyperlink" Target="http://neep.org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Z1003"/>
  <sheetViews>
    <sheetView workbookViewId="0" showGridLines="0" defaultGridColor="1"/>
  </sheetViews>
  <sheetFormatPr defaultColWidth="12.6667" defaultRowHeight="15.75" customHeight="1" outlineLevelRow="0" outlineLevelCol="0"/>
  <cols>
    <col min="1" max="1" width="23.8516" style="1" customWidth="1"/>
    <col min="2" max="26" width="12.6719" style="1" customWidth="1"/>
    <col min="27" max="16384" width="12.6719" style="1" customWidth="1"/>
  </cols>
  <sheetData>
    <row r="1" ht="13.6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65" customHeight="1">
      <c r="A2" t="s" s="3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65" customHeight="1">
      <c r="A3" t="s" s="3">
        <v>1</v>
      </c>
      <c r="B3" s="4">
        <v>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65" customHeight="1">
      <c r="A4" t="s" s="3">
        <v>2</v>
      </c>
      <c r="B4" s="5">
        <v>20000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65" customHeight="1">
      <c r="A5" t="s" s="3">
        <v>3</v>
      </c>
      <c r="B5" s="4">
        <v>60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6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6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6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6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6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57.65" customHeight="1">
      <c r="A11" s="2"/>
      <c r="B11" s="2"/>
      <c r="C11" s="2"/>
      <c r="D11" t="s" s="6">
        <v>4</v>
      </c>
      <c r="E11" s="2"/>
      <c r="F11" t="s" s="6">
        <v>5</v>
      </c>
      <c r="G11" t="s" s="6">
        <v>6</v>
      </c>
      <c r="H11" t="s" s="6">
        <v>7</v>
      </c>
      <c r="I11" t="s" s="6">
        <v>8</v>
      </c>
      <c r="J11" t="s" s="6">
        <v>9</v>
      </c>
      <c r="K11" t="s" s="6">
        <v>10</v>
      </c>
      <c r="L11" t="s" s="6">
        <v>11</v>
      </c>
      <c r="M11" t="s" s="3">
        <v>12</v>
      </c>
      <c r="N11" t="s" s="6">
        <v>13</v>
      </c>
      <c r="O11" t="s" s="3">
        <v>14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6" customHeight="1">
      <c r="A12" t="s" s="7">
        <v>15</v>
      </c>
      <c r="B12" s="8" cm="1">
        <f t="array" ref="B12">SUM(B15:B81)</f>
        <v>5739.668782906560</v>
      </c>
      <c r="C12" s="9"/>
      <c r="D12" s="10" cm="1">
        <f t="array" ref="D12">SUM(D15:D81)</f>
        <v>46527500.2874881</v>
      </c>
      <c r="E12" s="2"/>
      <c r="F12" s="11" cm="1">
        <f t="array" ref="F12">D12/L12/3412</f>
        <v>2.81790740924847</v>
      </c>
      <c r="G12" s="10" cm="1">
        <f t="array" ref="G12">SUM(G15:G81)</f>
        <v>43426936.1871109</v>
      </c>
      <c r="H12" s="12" cm="1">
        <f t="array" ref="H12">I12/L12</f>
        <v>0.0264910942952189</v>
      </c>
      <c r="I12" s="10" cm="1">
        <f t="array" ref="I12">SUM(I15:I81)</f>
        <v>128.195823804736</v>
      </c>
      <c r="J12" s="10" cm="1">
        <f t="array" ref="J12">SUM(J15:J81)</f>
        <v>3802.285358171680</v>
      </c>
      <c r="K12" s="10" cm="1">
        <f t="array" ref="K12">SUM(K15:K81)</f>
        <v>3100564.10037717</v>
      </c>
      <c r="L12" s="10" cm="1">
        <f t="array" ref="L12">SUM(L15:L81)</f>
        <v>4839.204540820830</v>
      </c>
      <c r="M12" s="12" cm="1">
        <f t="array" ref="M12">(I12+J12)/L12</f>
        <v>0.812216377468873</v>
      </c>
      <c r="N12" s="12" cm="1">
        <f t="array" ref="N12">1-M12</f>
        <v>0.187783622531127</v>
      </c>
      <c r="O12" s="8" cm="1">
        <f t="array" ref="O12">SUM(O15:O81)</f>
        <v>6139.311235317820</v>
      </c>
      <c r="P12" s="2"/>
      <c r="Q12" s="2"/>
      <c r="R12" s="2"/>
      <c r="S12" s="2"/>
      <c r="T12" s="2"/>
      <c r="U12" s="10"/>
      <c r="V12" s="2"/>
      <c r="W12" s="10"/>
      <c r="X12" s="10"/>
      <c r="Y12" s="2"/>
      <c r="Z12" s="11"/>
    </row>
    <row r="13" ht="13.65" customHeight="1">
      <c r="A13" s="13"/>
      <c r="B13" s="13"/>
      <c r="C13" s="13"/>
      <c r="D13" s="13"/>
      <c r="E13" s="13"/>
      <c r="F13" s="14"/>
      <c r="G13" s="10"/>
      <c r="H13" s="2"/>
      <c r="I13" s="2"/>
      <c r="J13" s="2"/>
      <c r="K13" s="10"/>
      <c r="L13" s="2"/>
      <c r="M13" s="15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57.65" customHeight="1">
      <c r="A14" t="s" s="6">
        <v>16</v>
      </c>
      <c r="B14" t="s" s="6">
        <v>17</v>
      </c>
      <c r="C14" t="s" s="6">
        <v>18</v>
      </c>
      <c r="D14" t="s" s="6">
        <v>4</v>
      </c>
      <c r="E14" t="s" s="6">
        <v>19</v>
      </c>
      <c r="F14" t="s" s="6">
        <v>20</v>
      </c>
      <c r="G14" t="s" s="6">
        <v>6</v>
      </c>
      <c r="H14" t="s" s="6">
        <v>7</v>
      </c>
      <c r="I14" t="s" s="6">
        <v>8</v>
      </c>
      <c r="J14" t="s" s="6">
        <v>9</v>
      </c>
      <c r="K14" t="s" s="6">
        <v>10</v>
      </c>
      <c r="L14" t="s" s="6">
        <v>11</v>
      </c>
      <c r="M14" t="s" s="3">
        <v>12</v>
      </c>
      <c r="N14" t="s" s="6">
        <v>13</v>
      </c>
      <c r="O14" t="s" s="3">
        <v>14</v>
      </c>
      <c r="P14" s="2"/>
      <c r="Q14" s="2"/>
      <c r="R14" s="2"/>
      <c r="S14" s="2"/>
      <c r="T14" s="2"/>
      <c r="U14" s="2"/>
      <c r="V14" s="13"/>
      <c r="W14" s="2"/>
      <c r="X14" s="2"/>
      <c r="Y14" s="2"/>
      <c r="Z14" s="2"/>
    </row>
    <row r="15" ht="16" customHeight="1">
      <c r="A15" s="16" cm="1">
        <f t="array" ref="A15">'Data from Neep.org'!A2</f>
        <v>-1</v>
      </c>
      <c r="B15" s="9" cm="1">
        <f t="array" ref="B15">'Data from Neep.org'!K2/'Data from Neep.org'!J2</f>
        <v>12.0002508256344</v>
      </c>
      <c r="C15" s="17" cm="1">
        <f t="array" ref="C15">($B$5-A15)/($B$5-$B$3)*$B$4</f>
        <v>23921.568627451</v>
      </c>
      <c r="D15" s="10" cm="1">
        <f t="array" ref="D15">C15*B15</f>
        <v>287064.823672039</v>
      </c>
      <c r="E15" s="5" cm="1">
        <f t="array" ref="E15">'Heat Pump Performance Curve'!D10</f>
        <v>10830</v>
      </c>
      <c r="F15" s="14" cm="1">
        <f t="array" ref="F15">'Heat Pump Performance Curve'!G10</f>
        <v>2.167</v>
      </c>
      <c r="G15" s="10" cm="1">
        <f t="array" ref="G15">IF(F15&gt;1,MIN(E15,C15)*B15,0)</f>
        <v>129962.716441621</v>
      </c>
      <c r="H15" s="15" cm="1">
        <f t="array" ref="H15">IF(C15&lt;'Heat Pump Performance Curve'!B10,IF(C15&lt;'Heat Pump Performance Curve'!B10/2,0.2,2/10*(1/(C15/'Heat Pump Performance Curve'!B10)-1)),0)</f>
        <v>0</v>
      </c>
      <c r="I15" s="10" cm="1">
        <f t="array" ref="I15">H15*J15</f>
        <v>0</v>
      </c>
      <c r="J15" s="10" cm="1">
        <f t="array" ref="J15">IF(F15&gt;1,G15/3412/F15,0)</f>
        <v>17.5772466299649</v>
      </c>
      <c r="K15" s="10" cm="1">
        <f t="array" ref="K15">D15-G15</f>
        <v>157102.107230418</v>
      </c>
      <c r="L15" s="10" cm="1">
        <f t="array" ref="L15">K15/3412+J15+I15</f>
        <v>63.6212405427486</v>
      </c>
      <c r="M15" s="15" cm="1">
        <f t="array" ref="M15">J15/L15</f>
        <v>0.276279533061829</v>
      </c>
      <c r="N15" s="15" cm="1">
        <f t="array" ref="N15">1-M15</f>
        <v>0.723720466938171</v>
      </c>
      <c r="O15" s="8" cm="1">
        <f t="array" ref="O15">B15/24*(65-A15)</f>
        <v>33.0006897704946</v>
      </c>
      <c r="P15" s="18" cm="1">
        <f t="array" ref="P15">A15</f>
        <v>-1</v>
      </c>
      <c r="Q15" s="2"/>
      <c r="R15" s="2"/>
      <c r="S15" s="2"/>
      <c r="T15" s="10"/>
      <c r="U15" s="10"/>
      <c r="V15" s="2"/>
      <c r="W15" s="10"/>
      <c r="X15" s="19"/>
      <c r="Y15" s="2"/>
      <c r="Z15" s="2"/>
    </row>
    <row r="16" ht="16" customHeight="1">
      <c r="A16" s="16" cm="1">
        <f t="array" ref="A16">'Data from Neep.org'!A3</f>
        <v>0</v>
      </c>
      <c r="B16" s="9" cm="1">
        <f t="array" ref="B16">'Data from Neep.org'!K3/'Data from Neep.org'!J3</f>
        <v>12.0001700029751</v>
      </c>
      <c r="C16" s="17" cm="1">
        <f t="array" ref="C16">($B$5-A16)/($B$5-$B$3)*$B$4</f>
        <v>23529.4117647059</v>
      </c>
      <c r="D16" s="10" cm="1">
        <f t="array" ref="D16">C16*B16</f>
        <v>282356.941246473</v>
      </c>
      <c r="E16" s="5" cm="1">
        <f t="array" ref="E16">'Heat Pump Performance Curve'!D11</f>
        <v>10975</v>
      </c>
      <c r="F16" s="14" cm="1">
        <f t="array" ref="F16">'Heat Pump Performance Curve'!G11</f>
        <v>2.1875</v>
      </c>
      <c r="G16" s="10" cm="1">
        <f t="array" ref="G16">IF(F16&gt;1,MIN(E16,C16)*B16,0)</f>
        <v>131701.865782652</v>
      </c>
      <c r="H16" s="15" cm="1">
        <f t="array" ref="H16">IF(C16&lt;'Heat Pump Performance Curve'!B11,IF(C16&lt;'Heat Pump Performance Curve'!B11/2,0.2,2/10*(1/(C16/'Heat Pump Performance Curve'!B11)-1)),0)</f>
        <v>0</v>
      </c>
      <c r="I16" s="10" cm="1">
        <f t="array" ref="I16">H16*J16</f>
        <v>0</v>
      </c>
      <c r="J16" s="10" cm="1">
        <f t="array" ref="J16">IF(F16&gt;1,G16/3412/F16,0)</f>
        <v>17.6455355260629</v>
      </c>
      <c r="K16" s="10" cm="1">
        <f t="array" ref="K16">D16-G16</f>
        <v>150655.075463821</v>
      </c>
      <c r="L16" s="10" cm="1">
        <f t="array" ref="L16">K16/3412+J16+I16</f>
        <v>61.8000125084254</v>
      </c>
      <c r="M16" s="15" cm="1">
        <f t="array" ref="M16">J16/L16</f>
        <v>0.285526407031993</v>
      </c>
      <c r="N16" s="15" cm="1">
        <f t="array" ref="N16">1-M16</f>
        <v>0.7144735929680071</v>
      </c>
      <c r="O16" s="8" cm="1">
        <f t="array" ref="O16">B16/24*(65-A16)</f>
        <v>32.5004604247242</v>
      </c>
      <c r="P16" s="18" cm="1">
        <f t="array" ref="P16">A16</f>
        <v>0</v>
      </c>
      <c r="Q16" s="2"/>
      <c r="R16" s="2"/>
      <c r="S16" s="2"/>
      <c r="T16" s="10"/>
      <c r="U16" s="10"/>
      <c r="V16" s="2"/>
      <c r="W16" s="10"/>
      <c r="X16" s="10"/>
      <c r="Y16" s="2"/>
      <c r="Z16" s="2"/>
    </row>
    <row r="17" ht="16" customHeight="1">
      <c r="A17" s="16" cm="1">
        <f t="array" ref="A17">'Data from Neep.org'!A4</f>
        <v>1</v>
      </c>
      <c r="B17" s="9" cm="1">
        <f t="array" ref="B17">'Data from Neep.org'!K4/'Data from Neep.org'!J4</f>
        <v>16.0001728832606</v>
      </c>
      <c r="C17" s="17" cm="1">
        <f t="array" ref="C17">($B$5-A17)/($B$5-$B$3)*$B$4</f>
        <v>23137.2549019608</v>
      </c>
      <c r="D17" s="10" cm="1">
        <f t="array" ref="D17">C17*B17</f>
        <v>370200.078475442</v>
      </c>
      <c r="E17" s="5" cm="1">
        <f t="array" ref="E17">'Heat Pump Performance Curve'!D12</f>
        <v>11120</v>
      </c>
      <c r="F17" s="14" cm="1">
        <f t="array" ref="F17">'Heat Pump Performance Curve'!G12</f>
        <v>2.208</v>
      </c>
      <c r="G17" s="10" cm="1">
        <f t="array" ref="G17">IF(F17&gt;1,MIN(E17,C17)*B17,0)</f>
        <v>177921.922461858</v>
      </c>
      <c r="H17" s="15" cm="1">
        <f t="array" ref="H17">IF(C17&lt;'Heat Pump Performance Curve'!B12,IF(C17&lt;'Heat Pump Performance Curve'!B12/2,0.2,2/10*(1/(C17/'Heat Pump Performance Curve'!B12)-1)),0)</f>
        <v>0</v>
      </c>
      <c r="I17" s="10" cm="1">
        <f t="array" ref="I17">H17*J17</f>
        <v>0</v>
      </c>
      <c r="J17" s="10" cm="1">
        <f t="array" ref="J17">IF(F17&gt;1,G17/3412/F17,0)</f>
        <v>23.6168173578889</v>
      </c>
      <c r="K17" s="10" cm="1">
        <f t="array" ref="K17">D17-G17</f>
        <v>192278.156013584</v>
      </c>
      <c r="L17" s="10" cm="1">
        <f t="array" ref="L17">K17/3412+J17+I17</f>
        <v>79.9703214650354</v>
      </c>
      <c r="M17" s="15" cm="1">
        <f t="array" ref="M17">J17/L17</f>
        <v>0.295319775202037</v>
      </c>
      <c r="N17" s="15" cm="1">
        <f t="array" ref="N17">1-M17</f>
        <v>0.704680224797963</v>
      </c>
      <c r="O17" s="8" cm="1">
        <f t="array" ref="O17">B17/24*(65-A17)</f>
        <v>42.6671276886949</v>
      </c>
      <c r="P17" s="18" cm="1">
        <f t="array" ref="P17">A17</f>
        <v>1</v>
      </c>
      <c r="Q17" s="2"/>
      <c r="R17" s="2"/>
      <c r="S17" s="2"/>
      <c r="T17" s="10"/>
      <c r="U17" s="10"/>
      <c r="V17" s="2"/>
      <c r="W17" s="10"/>
      <c r="X17" s="10"/>
      <c r="Y17" s="2"/>
      <c r="Z17" s="2"/>
    </row>
    <row r="18" ht="16" customHeight="1">
      <c r="A18" s="16" cm="1">
        <f t="array" ref="A18">'Data from Neep.org'!A5</f>
        <v>2</v>
      </c>
      <c r="B18" s="9" cm="1">
        <f t="array" ref="B18">'Data from Neep.org'!K5/'Data from Neep.org'!J5</f>
        <v>16.0000439657067</v>
      </c>
      <c r="C18" s="17" cm="1">
        <f t="array" ref="C18">($B$5-A18)/($B$5-$B$3)*$B$4</f>
        <v>22745.0980392157</v>
      </c>
      <c r="D18" s="10" cm="1">
        <f t="array" ref="D18">C18*B18</f>
        <v>363922.56863176</v>
      </c>
      <c r="E18" s="5" cm="1">
        <f t="array" ref="E18">'Heat Pump Performance Curve'!D13</f>
        <v>11265</v>
      </c>
      <c r="F18" s="14" cm="1">
        <f t="array" ref="F18">'Heat Pump Performance Curve'!G13</f>
        <v>2.2285</v>
      </c>
      <c r="G18" s="10" cm="1">
        <f t="array" ref="G18">IF(F18&gt;1,MIN(E18,C18)*B18,0)</f>
        <v>180240.495273686</v>
      </c>
      <c r="H18" s="15" cm="1">
        <f t="array" ref="H18">IF(C18&lt;'Heat Pump Performance Curve'!B13,IF(C18&lt;'Heat Pump Performance Curve'!B13/2,0.2,2/10*(1/(C18/'Heat Pump Performance Curve'!B13)-1)),0)</f>
        <v>0</v>
      </c>
      <c r="I18" s="10" cm="1">
        <f t="array" ref="I18">H18*J18</f>
        <v>0</v>
      </c>
      <c r="J18" s="10" cm="1">
        <f t="array" ref="J18">IF(F18&gt;1,G18/3412/F18,0)</f>
        <v>23.7044951976548</v>
      </c>
      <c r="K18" s="10" cm="1">
        <f t="array" ref="K18">D18-G18</f>
        <v>183682.073358074</v>
      </c>
      <c r="L18" s="10" cm="1">
        <f t="array" ref="L18">K18/3412+J18+I18</f>
        <v>77.5386315863049</v>
      </c>
      <c r="M18" s="15" cm="1">
        <f t="array" ref="M18">J18/L18</f>
        <v>0.305712065233836</v>
      </c>
      <c r="N18" s="15" cm="1">
        <f t="array" ref="N18">1-M18</f>
        <v>0.694287934766164</v>
      </c>
      <c r="O18" s="8" cm="1">
        <f t="array" ref="O18">B18/24*(65-A18)</f>
        <v>42.0001154099801</v>
      </c>
      <c r="P18" s="18" cm="1">
        <f t="array" ref="P18">A18</f>
        <v>2</v>
      </c>
      <c r="Q18" s="2"/>
      <c r="R18" s="2"/>
      <c r="S18" s="2"/>
      <c r="T18" s="10"/>
      <c r="U18" s="10"/>
      <c r="V18" s="2"/>
      <c r="W18" s="10"/>
      <c r="X18" s="10"/>
      <c r="Y18" s="2"/>
      <c r="Z18" s="2"/>
    </row>
    <row r="19" ht="16" customHeight="1">
      <c r="A19" s="16" cm="1">
        <f t="array" ref="A19">'Data from Neep.org'!A6</f>
        <v>3</v>
      </c>
      <c r="B19" s="9" cm="1">
        <f t="array" ref="B19">'Data from Neep.org'!K6/'Data from Neep.org'!J6</f>
        <v>17.0007158196135</v>
      </c>
      <c r="C19" s="17" cm="1">
        <f t="array" ref="C19">($B$5-A19)/($B$5-$B$3)*$B$4</f>
        <v>22352.9411764706</v>
      </c>
      <c r="D19" s="10" cm="1">
        <f t="array" ref="D19">C19*B19</f>
        <v>380016.000673714</v>
      </c>
      <c r="E19" s="5" cm="1">
        <f t="array" ref="E19">'Heat Pump Performance Curve'!D14</f>
        <v>11410</v>
      </c>
      <c r="F19" s="14" cm="1">
        <f t="array" ref="F19">'Heat Pump Performance Curve'!G14</f>
        <v>2.249</v>
      </c>
      <c r="G19" s="10" cm="1">
        <f t="array" ref="G19">IF(F19&gt;1,MIN(E19,C19)*B19,0)</f>
        <v>193978.16750179</v>
      </c>
      <c r="H19" s="15" cm="1">
        <f t="array" ref="H19">IF(C19&lt;'Heat Pump Performance Curve'!B14,IF(C19&lt;'Heat Pump Performance Curve'!B14/2,0.2,2/10*(1/(C19/'Heat Pump Performance Curve'!B14)-1)),0)</f>
        <v>0</v>
      </c>
      <c r="I19" s="10" cm="1">
        <f t="array" ref="I19">H19*J19</f>
        <v>0</v>
      </c>
      <c r="J19" s="10" cm="1">
        <f t="array" ref="J19">IF(F19&gt;1,G19/3412/F19,0)</f>
        <v>25.2786789571958</v>
      </c>
      <c r="K19" s="10" cm="1">
        <f t="array" ref="K19">D19-G19</f>
        <v>186037.833171924</v>
      </c>
      <c r="L19" s="10" cm="1">
        <f t="array" ref="L19">K19/3412+J19+I19</f>
        <v>79.80324905447721</v>
      </c>
      <c r="M19" s="15" cm="1">
        <f t="array" ref="M19">J19/L19</f>
        <v>0.316762528552434</v>
      </c>
      <c r="N19" s="15" cm="1">
        <f t="array" ref="N19">1-M19</f>
        <v>0.683237471447566</v>
      </c>
      <c r="O19" s="8" cm="1">
        <f t="array" ref="O19">B19/24*(65-A19)</f>
        <v>43.9185158673349</v>
      </c>
      <c r="P19" s="18" cm="1">
        <f t="array" ref="P19">A19</f>
        <v>3</v>
      </c>
      <c r="Q19" s="2"/>
      <c r="R19" s="2"/>
      <c r="S19" s="2"/>
      <c r="T19" s="10"/>
      <c r="U19" s="10"/>
      <c r="V19" s="2"/>
      <c r="W19" s="10"/>
      <c r="X19" s="10"/>
      <c r="Y19" s="2"/>
      <c r="Z19" s="2"/>
    </row>
    <row r="20" ht="16" customHeight="1">
      <c r="A20" s="16" cm="1">
        <f t="array" ref="A20">'Data from Neep.org'!A7</f>
        <v>4</v>
      </c>
      <c r="B20" s="9" cm="1">
        <f t="array" ref="B20">'Data from Neep.org'!K7/'Data from Neep.org'!J7</f>
        <v>11.000364298725</v>
      </c>
      <c r="C20" s="17" cm="1">
        <f t="array" ref="C20">($B$5-A20)/($B$5-$B$3)*$B$4</f>
        <v>21960.7843137255</v>
      </c>
      <c r="D20" s="10" cm="1">
        <f t="array" ref="D20">C20*B20</f>
        <v>241576.627736706</v>
      </c>
      <c r="E20" s="5" cm="1">
        <f t="array" ref="E20">'Heat Pump Performance Curve'!D15</f>
        <v>11555</v>
      </c>
      <c r="F20" s="14" cm="1">
        <f t="array" ref="F20">'Heat Pump Performance Curve'!G15</f>
        <v>2.2695</v>
      </c>
      <c r="G20" s="10" cm="1">
        <f t="array" ref="G20">IF(F20&gt;1,MIN(E20,C20)*B20,0)</f>
        <v>127109.209471767</v>
      </c>
      <c r="H20" s="15" cm="1">
        <f t="array" ref="H20">IF(C20&lt;'Heat Pump Performance Curve'!B15,IF(C20&lt;'Heat Pump Performance Curve'!B15/2,0.2,2/10*(1/(C20/'Heat Pump Performance Curve'!B15)-1)),0)</f>
        <v>0</v>
      </c>
      <c r="I20" s="10" cm="1">
        <f t="array" ref="I20">H20*J20</f>
        <v>0</v>
      </c>
      <c r="J20" s="10" cm="1">
        <f t="array" ref="J20">IF(F20&gt;1,G20/3412/F20,0)</f>
        <v>16.4148836270064</v>
      </c>
      <c r="K20" s="10" cm="1">
        <f t="array" ref="K20">D20-G20</f>
        <v>114467.418264939</v>
      </c>
      <c r="L20" s="10" cm="1">
        <f t="array" ref="L20">K20/3412+J20+I20</f>
        <v>49.9633649473285</v>
      </c>
      <c r="M20" s="15" cm="1">
        <f t="array" ref="M20">J20/L20</f>
        <v>0.328538392966747</v>
      </c>
      <c r="N20" s="15" cm="1">
        <f t="array" ref="N20">1-M20</f>
        <v>0.671461607033253</v>
      </c>
      <c r="O20" s="8" cm="1">
        <f t="array" ref="O20">B20/24*(65-A20)</f>
        <v>27.9592592592594</v>
      </c>
      <c r="P20" s="18" cm="1">
        <f t="array" ref="P20">A20</f>
        <v>4</v>
      </c>
      <c r="Q20" s="2"/>
      <c r="R20" s="2"/>
      <c r="S20" s="2"/>
      <c r="T20" s="10"/>
      <c r="U20" s="10"/>
      <c r="V20" s="2"/>
      <c r="W20" s="10"/>
      <c r="X20" s="10"/>
      <c r="Y20" s="2"/>
      <c r="Z20" s="2"/>
    </row>
    <row r="21" ht="16" customHeight="1">
      <c r="A21" s="16" cm="1">
        <f t="array" ref="A21">'Data from Neep.org'!A8</f>
        <v>5</v>
      </c>
      <c r="B21" s="9" cm="1">
        <f t="array" ref="B21">'Data from Neep.org'!K8/'Data from Neep.org'!J8</f>
        <v>16.0004636498516</v>
      </c>
      <c r="C21" s="17" cm="1">
        <f t="array" ref="C21">($B$5-A21)/($B$5-$B$3)*$B$4</f>
        <v>21568.6274509804</v>
      </c>
      <c r="D21" s="10" cm="1">
        <f t="array" ref="D21">C21*B21</f>
        <v>345108.039506603</v>
      </c>
      <c r="E21" s="5" cm="1">
        <f t="array" ref="E21">'Heat Pump Performance Curve'!D16</f>
        <v>11700</v>
      </c>
      <c r="F21" s="14" cm="1">
        <f t="array" ref="F21">'Heat Pump Performance Curve'!G16</f>
        <v>2.29</v>
      </c>
      <c r="G21" s="10" cm="1">
        <f t="array" ref="G21">IF(F21&gt;1,MIN(E21,C21)*B21,0)</f>
        <v>187205.424703264</v>
      </c>
      <c r="H21" s="15" cm="1">
        <f t="array" ref="H21">IF(C21&lt;'Heat Pump Performance Curve'!B16,IF(C21&lt;'Heat Pump Performance Curve'!B16/2,0.2,2/10*(1/(C21/'Heat Pump Performance Curve'!B16)-1)),0)</f>
        <v>0</v>
      </c>
      <c r="I21" s="10" cm="1">
        <f t="array" ref="I21">H21*J21</f>
        <v>0</v>
      </c>
      <c r="J21" s="10" cm="1">
        <f t="array" ref="J21">IF(F21&gt;1,G21/3412/F21,0)</f>
        <v>23.9592889088171</v>
      </c>
      <c r="K21" s="10" cm="1">
        <f t="array" ref="K21">D21-G21</f>
        <v>157902.614803339</v>
      </c>
      <c r="L21" s="10" cm="1">
        <f t="array" ref="L21">K21/3412+J21+I21</f>
        <v>70.23789817122601</v>
      </c>
      <c r="M21" s="15" cm="1">
        <f t="array" ref="M21">J21/L21</f>
        <v>0.341116256787883</v>
      </c>
      <c r="N21" s="15" cm="1">
        <f t="array" ref="N21">1-M21</f>
        <v>0.658883743212117</v>
      </c>
      <c r="O21" s="8" cm="1">
        <f t="array" ref="O21">B21/24*(65-A21)</f>
        <v>40.001159124629</v>
      </c>
      <c r="P21" s="18" cm="1">
        <f t="array" ref="P21">A21</f>
        <v>5</v>
      </c>
      <c r="Q21" s="2"/>
      <c r="R21" s="2"/>
      <c r="S21" s="2"/>
      <c r="T21" s="10"/>
      <c r="U21" s="10"/>
      <c r="V21" s="2"/>
      <c r="W21" s="10"/>
      <c r="X21" s="10"/>
      <c r="Y21" s="2"/>
      <c r="Z21" s="2"/>
    </row>
    <row r="22" ht="16" customHeight="1">
      <c r="A22" s="16" cm="1">
        <f t="array" ref="A22">'Data from Neep.org'!A9</f>
        <v>6</v>
      </c>
      <c r="B22" s="9" cm="1">
        <f t="array" ref="B22">'Data from Neep.org'!K9/'Data from Neep.org'!J9</f>
        <v>11.0002361163581</v>
      </c>
      <c r="C22" s="17" cm="1">
        <f t="array" ref="C22">($B$5-A22)/($B$5-$B$3)*$B$4</f>
        <v>21176.4705882353</v>
      </c>
      <c r="D22" s="10" cm="1">
        <f t="array" ref="D22">C22*B22</f>
        <v>232946.176581701</v>
      </c>
      <c r="E22" s="5" cm="1">
        <f t="array" ref="E22">'Heat Pump Performance Curve'!D17</f>
        <v>11983.3333333333</v>
      </c>
      <c r="F22" s="14" cm="1">
        <f t="array" ref="F22">'Heat Pump Performance Curve'!G17</f>
        <v>2.32166666666667</v>
      </c>
      <c r="G22" s="10" cm="1">
        <f t="array" ref="G22">IF(F22&gt;1,MIN(E22,C22)*B22,0)</f>
        <v>131819.496127691</v>
      </c>
      <c r="H22" s="15" cm="1">
        <f t="array" ref="H22">IF(C22&lt;'Heat Pump Performance Curve'!B17,IF(C22&lt;'Heat Pump Performance Curve'!B17/2,0.2,2/10*(1/(C22/'Heat Pump Performance Curve'!B17)-1)),0)</f>
        <v>0</v>
      </c>
      <c r="I22" s="10" cm="1">
        <f t="array" ref="I22">H22*J22</f>
        <v>0</v>
      </c>
      <c r="J22" s="10" cm="1">
        <f t="array" ref="J22">IF(F22&gt;1,G22/3412/F22,0)</f>
        <v>16.6406681028267</v>
      </c>
      <c r="K22" s="10" cm="1">
        <f t="array" ref="K22">D22-G22</f>
        <v>101126.68045401</v>
      </c>
      <c r="L22" s="10" cm="1">
        <f t="array" ref="L22">K22/3412+J22+I22</f>
        <v>46.2792028197112</v>
      </c>
      <c r="M22" s="15" cm="1">
        <f t="array" ref="M22">J22/L22</f>
        <v>0.359571191570723</v>
      </c>
      <c r="N22" s="15" cm="1">
        <f t="array" ref="N22">1-M22</f>
        <v>0.640428808429277</v>
      </c>
      <c r="O22" s="8" cm="1">
        <f t="array" ref="O22">B22/24*(65-A22)</f>
        <v>27.0422471193803</v>
      </c>
      <c r="P22" s="18" cm="1">
        <f t="array" ref="P22">A22</f>
        <v>6</v>
      </c>
      <c r="Q22" s="2"/>
      <c r="R22" s="2"/>
      <c r="S22" s="2"/>
      <c r="T22" s="10"/>
      <c r="U22" s="10"/>
      <c r="V22" s="2"/>
      <c r="W22" s="10"/>
      <c r="X22" s="10"/>
      <c r="Y22" s="2"/>
      <c r="Z22" s="2"/>
    </row>
    <row r="23" ht="16" customHeight="1">
      <c r="A23" s="16" cm="1">
        <f t="array" ref="A23">'Data from Neep.org'!A10</f>
        <v>7</v>
      </c>
      <c r="B23" s="9" cm="1">
        <f t="array" ref="B23">'Data from Neep.org'!K10/'Data from Neep.org'!J10</f>
        <v>19.000240569669</v>
      </c>
      <c r="C23" s="17" cm="1">
        <f t="array" ref="C23">($B$5-A23)/($B$5-$B$3)*$B$4</f>
        <v>20784.3137254902</v>
      </c>
      <c r="D23" s="10" cm="1">
        <f t="array" ref="D23">C23*B23</f>
        <v>394906.960859787</v>
      </c>
      <c r="E23" s="5" cm="1">
        <f t="array" ref="E23">'Heat Pump Performance Curve'!D18</f>
        <v>12266.6666666667</v>
      </c>
      <c r="F23" s="14" cm="1">
        <f t="array" ref="F23">'Heat Pump Performance Curve'!G18</f>
        <v>2.35333333333333</v>
      </c>
      <c r="G23" s="10" cm="1">
        <f t="array" ref="G23">IF(F23&gt;1,MIN(E23,C23)*B23,0)</f>
        <v>233069.617654607</v>
      </c>
      <c r="H23" s="15" cm="1">
        <f t="array" ref="H23">IF(C23&lt;'Heat Pump Performance Curve'!B18,IF(C23&lt;'Heat Pump Performance Curve'!B18/2,0.2,2/10*(1/(C23/'Heat Pump Performance Curve'!B18)-1)),0)</f>
        <v>0</v>
      </c>
      <c r="I23" s="10" cm="1">
        <f t="array" ref="I23">H23*J23</f>
        <v>0</v>
      </c>
      <c r="J23" s="10" cm="1">
        <f t="array" ref="J23">IF(F23&gt;1,G23/3412/F23,0)</f>
        <v>29.0264012767728</v>
      </c>
      <c r="K23" s="10" cm="1">
        <f t="array" ref="K23">D23-G23</f>
        <v>161837.34320518</v>
      </c>
      <c r="L23" s="10" cm="1">
        <f t="array" ref="L23">K23/3412+J23+I23</f>
        <v>76.4582134705536</v>
      </c>
      <c r="M23" s="15" cm="1">
        <f t="array" ref="M23">J23/L23</f>
        <v>0.379637451088911</v>
      </c>
      <c r="N23" s="15" cm="1">
        <f t="array" ref="N23">1-M23</f>
        <v>0.620362548911089</v>
      </c>
      <c r="O23" s="8" cm="1">
        <f t="array" ref="O23">B23/24*(65-A23)</f>
        <v>45.9172480433668</v>
      </c>
      <c r="P23" s="18" cm="1">
        <f t="array" ref="P23">A23</f>
        <v>7</v>
      </c>
      <c r="Q23" s="2"/>
      <c r="R23" s="2"/>
      <c r="S23" s="2"/>
      <c r="T23" s="10"/>
      <c r="U23" s="10"/>
      <c r="V23" s="2"/>
      <c r="W23" s="10"/>
      <c r="X23" s="10"/>
      <c r="Y23" s="2"/>
      <c r="Z23" s="2"/>
    </row>
    <row r="24" ht="16" customHeight="1">
      <c r="A24" s="16" cm="1">
        <f t="array" ref="A24">'Data from Neep.org'!A11</f>
        <v>8</v>
      </c>
      <c r="B24" s="9" cm="1">
        <f t="array" ref="B24">'Data from Neep.org'!K11/'Data from Neep.org'!J11</f>
        <v>24.0001471165163</v>
      </c>
      <c r="C24" s="17" cm="1">
        <f t="array" ref="C24">($B$5-A24)/($B$5-$B$3)*$B$4</f>
        <v>20392.1568627451</v>
      </c>
      <c r="D24" s="10" cm="1">
        <f t="array" ref="D24">C24*B24</f>
        <v>489414.76472896</v>
      </c>
      <c r="E24" s="5" cm="1">
        <f t="array" ref="E24">'Heat Pump Performance Curve'!D19</f>
        <v>12550</v>
      </c>
      <c r="F24" s="14" cm="1">
        <f t="array" ref="F24">'Heat Pump Performance Curve'!G19</f>
        <v>2.385</v>
      </c>
      <c r="G24" s="10" cm="1">
        <f t="array" ref="G24">IF(F24&gt;1,MIN(E24,C24)*B24,0)</f>
        <v>301201.84631228</v>
      </c>
      <c r="H24" s="15" cm="1">
        <f t="array" ref="H24">IF(C24&lt;'Heat Pump Performance Curve'!B19,IF(C24&lt;'Heat Pump Performance Curve'!B19/2,0.2,2/10*(1/(C24/'Heat Pump Performance Curve'!B19)-1)),0)</f>
        <v>0</v>
      </c>
      <c r="I24" s="10" cm="1">
        <f t="array" ref="I24">H24*J24</f>
        <v>0</v>
      </c>
      <c r="J24" s="10" cm="1">
        <f t="array" ref="J24">IF(F24&gt;1,G24/3412/F24,0)</f>
        <v>37.0135059528806</v>
      </c>
      <c r="K24" s="10" cm="1">
        <f t="array" ref="K24">D24-G24</f>
        <v>188212.91841668</v>
      </c>
      <c r="L24" s="10" cm="1">
        <f t="array" ref="L24">K24/3412+J24+I24</f>
        <v>92.1755570714855</v>
      </c>
      <c r="M24" s="15" cm="1">
        <f t="array" ref="M24">J24/L24</f>
        <v>0.40155445900018</v>
      </c>
      <c r="N24" s="15" cm="1">
        <f t="array" ref="N24">1-M24</f>
        <v>0.5984455409998199</v>
      </c>
      <c r="O24" s="8" cm="1">
        <f t="array" ref="O24">B24/24*(65-A24)</f>
        <v>57.0003494017262</v>
      </c>
      <c r="P24" s="18" cm="1">
        <f t="array" ref="P24">A24</f>
        <v>8</v>
      </c>
      <c r="Q24" s="2"/>
      <c r="R24" s="2"/>
      <c r="S24" s="2"/>
      <c r="T24" s="10"/>
      <c r="U24" s="10"/>
      <c r="V24" s="2"/>
      <c r="W24" s="10"/>
      <c r="X24" s="10"/>
      <c r="Y24" s="2"/>
      <c r="Z24" s="2"/>
    </row>
    <row r="25" ht="16" customHeight="1">
      <c r="A25" s="16" cm="1">
        <f t="array" ref="A25">'Data from Neep.org'!A12</f>
        <v>9</v>
      </c>
      <c r="B25" s="9" cm="1">
        <f t="array" ref="B25">'Data from Neep.org'!K12/'Data from Neep.org'!J12</f>
        <v>27</v>
      </c>
      <c r="C25" s="17" cm="1">
        <f t="array" ref="C25">($B$5-A25)/($B$5-$B$3)*$B$4</f>
        <v>20000</v>
      </c>
      <c r="D25" s="10" cm="1">
        <f t="array" ref="D25">C25*B25</f>
        <v>540000</v>
      </c>
      <c r="E25" s="5" cm="1">
        <f t="array" ref="E25">'Heat Pump Performance Curve'!D20</f>
        <v>12833.3333333333</v>
      </c>
      <c r="F25" s="14" cm="1">
        <f t="array" ref="F25">'Heat Pump Performance Curve'!G20</f>
        <v>2.41666666666667</v>
      </c>
      <c r="G25" s="10" cm="1">
        <f t="array" ref="G25">IF(F25&gt;1,MIN(E25,C25)*B25,0)</f>
        <v>346499.999999999</v>
      </c>
      <c r="H25" s="15" cm="1">
        <f t="array" ref="H25">IF(C25&lt;'Heat Pump Performance Curve'!B20,IF(C25&lt;'Heat Pump Performance Curve'!B20/2,0.2,2/10*(1/(C25/'Heat Pump Performance Curve'!B20)-1)),0)</f>
        <v>0</v>
      </c>
      <c r="I25" s="10" cm="1">
        <f t="array" ref="I25">H25*J25</f>
        <v>0</v>
      </c>
      <c r="J25" s="10" cm="1">
        <f t="array" ref="J25">IF(F25&gt;1,G25/3412/F25,0)</f>
        <v>42.022072199539</v>
      </c>
      <c r="K25" s="10" cm="1">
        <f t="array" ref="K25">D25-G25</f>
        <v>193500.000000001</v>
      </c>
      <c r="L25" s="10" cm="1">
        <f t="array" ref="L25">K25/3412+J25+I25</f>
        <v>98.7336782956706</v>
      </c>
      <c r="M25" s="15" cm="1">
        <f t="array" ref="M25">J25/L25</f>
        <v>0.425610317825885</v>
      </c>
      <c r="N25" s="15" cm="1">
        <f t="array" ref="N25">1-M25</f>
        <v>0.574389682174115</v>
      </c>
      <c r="O25" s="8" cm="1">
        <f t="array" ref="O25">B25/24*(65-A25)</f>
        <v>63</v>
      </c>
      <c r="P25" s="18" cm="1">
        <f t="array" ref="P25">A25</f>
        <v>9</v>
      </c>
      <c r="Q25" s="2"/>
      <c r="R25" s="2"/>
      <c r="S25" s="2"/>
      <c r="T25" s="10"/>
      <c r="U25" s="10"/>
      <c r="V25" s="2"/>
      <c r="W25" s="10"/>
      <c r="X25" s="10"/>
      <c r="Y25" s="2"/>
      <c r="Z25" s="2"/>
    </row>
    <row r="26" ht="16" customHeight="1">
      <c r="A26" s="16" cm="1">
        <f t="array" ref="A26">'Data from Neep.org'!A13</f>
        <v>10</v>
      </c>
      <c r="B26" s="9" cm="1">
        <f t="array" ref="B26">'Data from Neep.org'!K13/'Data from Neep.org'!J13</f>
        <v>35.0014790635997</v>
      </c>
      <c r="C26" s="17" cm="1">
        <f t="array" ref="C26">($B$5-A26)/($B$5-$B$3)*$B$4</f>
        <v>19607.8431372549</v>
      </c>
      <c r="D26" s="10" cm="1">
        <f t="array" ref="D26">C26*B26</f>
        <v>686303.511050974</v>
      </c>
      <c r="E26" s="5" cm="1">
        <f t="array" ref="E26">'Heat Pump Performance Curve'!D21</f>
        <v>13116.6666666667</v>
      </c>
      <c r="F26" s="14" cm="1">
        <f t="array" ref="F26">'Heat Pump Performance Curve'!G21</f>
        <v>2.44833333333333</v>
      </c>
      <c r="G26" s="10" cm="1">
        <f t="array" ref="G26">IF(F26&gt;1,MIN(E26,C26)*B26,0)</f>
        <v>459102.733717551</v>
      </c>
      <c r="H26" s="15" cm="1">
        <f t="array" ref="H26">IF(C26&lt;'Heat Pump Performance Curve'!B21,IF(C26&lt;'Heat Pump Performance Curve'!B21/2,0.2,2/10*(1/(C26/'Heat Pump Performance Curve'!B21)-1)),0)</f>
        <v>0</v>
      </c>
      <c r="I26" s="10" cm="1">
        <f t="array" ref="I26">H26*J26</f>
        <v>0</v>
      </c>
      <c r="J26" s="10" cm="1">
        <f t="array" ref="J26">IF(F26&gt;1,G26/3412/F26,0)</f>
        <v>54.9579229497403</v>
      </c>
      <c r="K26" s="10" cm="1">
        <f t="array" ref="K26">D26-G26</f>
        <v>227200.777333423</v>
      </c>
      <c r="L26" s="10" cm="1">
        <f t="array" ref="L26">K26/3412+J26+I26</f>
        <v>121.546661910298</v>
      </c>
      <c r="M26" s="15" cm="1">
        <f t="array" ref="M26">J26/L26</f>
        <v>0.452154934458829</v>
      </c>
      <c r="N26" s="15" cm="1">
        <f t="array" ref="N26">1-M26</f>
        <v>0.547845065541171</v>
      </c>
      <c r="O26" s="8" cm="1">
        <f t="array" ref="O26">B26/24*(65-A26)</f>
        <v>80.21172285408259</v>
      </c>
      <c r="P26" s="18" cm="1">
        <f t="array" ref="P26">A26</f>
        <v>10</v>
      </c>
      <c r="Q26" s="2"/>
      <c r="R26" s="2"/>
      <c r="S26" s="2"/>
      <c r="T26" s="10"/>
      <c r="U26" s="10"/>
      <c r="V26" s="2"/>
      <c r="W26" s="10"/>
      <c r="X26" s="10"/>
      <c r="Y26" s="2"/>
      <c r="Z26" s="2"/>
    </row>
    <row r="27" ht="16" customHeight="1">
      <c r="A27" s="16" cm="1">
        <f t="array" ref="A27">'Data from Neep.org'!A14</f>
        <v>11</v>
      </c>
      <c r="B27" s="9" cm="1">
        <f t="array" ref="B27">'Data from Neep.org'!K14/'Data from Neep.org'!J14</f>
        <v>39.0013531095498</v>
      </c>
      <c r="C27" s="17" cm="1">
        <f t="array" ref="C27">($B$5-A27)/($B$5-$B$3)*$B$4</f>
        <v>19215.6862745098</v>
      </c>
      <c r="D27" s="10" cm="1">
        <f t="array" ref="D27">C27*B27</f>
        <v>749437.765634486</v>
      </c>
      <c r="E27" s="5" cm="1">
        <f t="array" ref="E27">'Heat Pump Performance Curve'!D22</f>
        <v>13400</v>
      </c>
      <c r="F27" s="14" cm="1">
        <f t="array" ref="F27">'Heat Pump Performance Curve'!G22</f>
        <v>2.48</v>
      </c>
      <c r="G27" s="10" cm="1">
        <f t="array" ref="G27">IF(F27&gt;1,MIN(E27,C27)*B27,0)</f>
        <v>522618.131667967</v>
      </c>
      <c r="H27" s="15" cm="1">
        <f t="array" ref="H27">IF(C27&lt;'Heat Pump Performance Curve'!B22,IF(C27&lt;'Heat Pump Performance Curve'!B22/2,0.2,2/10*(1/(C27/'Heat Pump Performance Curve'!B22)-1)),0)</f>
        <v>0</v>
      </c>
      <c r="I27" s="10" cm="1">
        <f t="array" ref="I27">H27*J27</f>
        <v>0</v>
      </c>
      <c r="J27" s="10" cm="1">
        <f t="array" ref="J27">IF(F27&gt;1,G27/3412/F27,0)</f>
        <v>61.762343964845</v>
      </c>
      <c r="K27" s="10" cm="1">
        <f t="array" ref="K27">D27-G27</f>
        <v>226819.633966519</v>
      </c>
      <c r="L27" s="10" cm="1">
        <f t="array" ref="L27">K27/3412+J27+I27</f>
        <v>128.239376194188</v>
      </c>
      <c r="M27" s="15" cm="1">
        <f t="array" ref="M27">J27/L27</f>
        <v>0.48161762633125</v>
      </c>
      <c r="N27" s="15" cm="1">
        <f t="array" ref="N27">1-M27</f>
        <v>0.51838237366875</v>
      </c>
      <c r="O27" s="8" cm="1">
        <f t="array" ref="O27">B27/24*(65-A27)</f>
        <v>87.75304449648711</v>
      </c>
      <c r="P27" s="18" cm="1">
        <f t="array" ref="P27">A27</f>
        <v>11</v>
      </c>
      <c r="Q27" s="2"/>
      <c r="R27" s="2"/>
      <c r="S27" s="2"/>
      <c r="T27" s="10"/>
      <c r="U27" s="10"/>
      <c r="V27" s="2"/>
      <c r="W27" s="10"/>
      <c r="X27" s="10"/>
      <c r="Y27" s="2"/>
      <c r="Z27" s="2"/>
    </row>
    <row r="28" ht="16" customHeight="1">
      <c r="A28" s="16" cm="1">
        <f t="array" ref="A28">'Data from Neep.org'!A15</f>
        <v>12</v>
      </c>
      <c r="B28" s="9" cm="1">
        <f t="array" ref="B28">'Data from Neep.org'!K15/'Data from Neep.org'!J15</f>
        <v>37.0010094033895</v>
      </c>
      <c r="C28" s="17" cm="1">
        <f t="array" ref="C28">($B$5-A28)/($B$5-$B$3)*$B$4</f>
        <v>18823.5294117647</v>
      </c>
      <c r="D28" s="10" cm="1">
        <f t="array" ref="D28">C28*B28</f>
        <v>696489.588769684</v>
      </c>
      <c r="E28" s="5" cm="1">
        <f t="array" ref="E28">'Heat Pump Performance Curve'!D23</f>
        <v>13683.3333333333</v>
      </c>
      <c r="F28" s="14" cm="1">
        <f t="array" ref="F28">'Heat Pump Performance Curve'!G23</f>
        <v>2.51166666666667</v>
      </c>
      <c r="G28" s="10" cm="1">
        <f t="array" ref="G28">IF(F28&gt;1,MIN(E28,C28)*B28,0)</f>
        <v>506297.145336378</v>
      </c>
      <c r="H28" s="15" cm="1">
        <f t="array" ref="H28">IF(C28&lt;'Heat Pump Performance Curve'!B23,IF(C28&lt;'Heat Pump Performance Curve'!B23/2,0.2,2/10*(1/(C28/'Heat Pump Performance Curve'!B23)-1)),0)</f>
        <v>0</v>
      </c>
      <c r="I28" s="10" cm="1">
        <f t="array" ref="I28">H28*J28</f>
        <v>0</v>
      </c>
      <c r="J28" s="10" cm="1">
        <f t="array" ref="J28">IF(F28&gt;1,G28/3412/F28,0)</f>
        <v>59.0791793828539</v>
      </c>
      <c r="K28" s="10" cm="1">
        <f t="array" ref="K28">D28-G28</f>
        <v>190192.443433306</v>
      </c>
      <c r="L28" s="10" cm="1">
        <f t="array" ref="L28">K28/3412+J28+I28</f>
        <v>114.821396098360</v>
      </c>
      <c r="M28" s="15" cm="1">
        <f t="array" ref="M28">J28/L28</f>
        <v>0.514531101261342</v>
      </c>
      <c r="N28" s="15" cm="1">
        <f t="array" ref="N28">1-M28</f>
        <v>0.485468898738658</v>
      </c>
      <c r="O28" s="8" cm="1">
        <f t="array" ref="O28">B28/24*(65-A28)</f>
        <v>81.7105624324851</v>
      </c>
      <c r="P28" s="18" cm="1">
        <f t="array" ref="P28">A28</f>
        <v>12</v>
      </c>
      <c r="Q28" s="2"/>
      <c r="R28" s="2"/>
      <c r="S28" s="2"/>
      <c r="T28" s="10"/>
      <c r="U28" s="10"/>
      <c r="V28" s="2"/>
      <c r="W28" s="10"/>
      <c r="X28" s="10"/>
      <c r="Y28" s="2"/>
      <c r="Z28" s="2"/>
    </row>
    <row r="29" ht="16" customHeight="1">
      <c r="A29" s="16" cm="1">
        <f t="array" ref="A29">'Data from Neep.org'!A16</f>
        <v>13</v>
      </c>
      <c r="B29" s="9" cm="1">
        <f t="array" ref="B29">'Data from Neep.org'!K16/'Data from Neep.org'!J16</f>
        <v>32.000596820574</v>
      </c>
      <c r="C29" s="17" cm="1">
        <f t="array" ref="C29">($B$5-A29)/($B$5-$B$3)*$B$4</f>
        <v>18431.3725490196</v>
      </c>
      <c r="D29" s="10" cm="1">
        <f t="array" ref="D29">C29*B29</f>
        <v>589814.921790972</v>
      </c>
      <c r="E29" s="5" cm="1">
        <f t="array" ref="E29">'Heat Pump Performance Curve'!D24</f>
        <v>13966.6666666667</v>
      </c>
      <c r="F29" s="14" cm="1">
        <f t="array" ref="F29">'Heat Pump Performance Curve'!G24</f>
        <v>2.54333333333333</v>
      </c>
      <c r="G29" s="10" cm="1">
        <f t="array" ref="G29">IF(F29&gt;1,MIN(E29,C29)*B29,0)</f>
        <v>446941.668927351</v>
      </c>
      <c r="H29" s="15" cm="1">
        <f t="array" ref="H29">IF(C29&lt;'Heat Pump Performance Curve'!B24,IF(C29&lt;'Heat Pump Performance Curve'!B24/2,0.2,2/10*(1/(C29/'Heat Pump Performance Curve'!B24)-1)),0)</f>
        <v>0</v>
      </c>
      <c r="I29" s="10" cm="1">
        <f t="array" ref="I29">H29*J29</f>
        <v>0</v>
      </c>
      <c r="J29" s="10" cm="1">
        <f t="array" ref="J29">IF(F29&gt;1,G29/3412/F29,0)</f>
        <v>51.5037131603229</v>
      </c>
      <c r="K29" s="10" cm="1">
        <f t="array" ref="K29">D29-G29</f>
        <v>142873.252863621</v>
      </c>
      <c r="L29" s="10" cm="1">
        <f t="array" ref="L29">K29/3412+J29+I29</f>
        <v>93.3774683958507</v>
      </c>
      <c r="M29" s="15" cm="1">
        <f t="array" ref="M29">J29/L29</f>
        <v>0.551564676630401</v>
      </c>
      <c r="N29" s="15" cm="1">
        <f t="array" ref="N29">1-M29</f>
        <v>0.448435323369599</v>
      </c>
      <c r="O29" s="8" cm="1">
        <f t="array" ref="O29">B29/24*(65-A29)</f>
        <v>69.334626444577</v>
      </c>
      <c r="P29" s="18" cm="1">
        <f t="array" ref="P29">A29</f>
        <v>13</v>
      </c>
      <c r="Q29" s="2"/>
      <c r="R29" s="2"/>
      <c r="S29" s="2"/>
      <c r="T29" s="10"/>
      <c r="U29" s="10"/>
      <c r="V29" s="2"/>
      <c r="W29" s="10"/>
      <c r="X29" s="10"/>
      <c r="Y29" s="2"/>
      <c r="Z29" s="2"/>
    </row>
    <row r="30" ht="16" customHeight="1">
      <c r="A30" s="16" cm="1">
        <f t="array" ref="A30">'Data from Neep.org'!A17</f>
        <v>14</v>
      </c>
      <c r="B30" s="9" cm="1">
        <f t="array" ref="B30">'Data from Neep.org'!K17/'Data from Neep.org'!J17</f>
        <v>39.0004434835634</v>
      </c>
      <c r="C30" s="17" cm="1">
        <f t="array" ref="C30">($B$5-A30)/($B$5-$B$3)*$B$4</f>
        <v>18039.2156862745</v>
      </c>
      <c r="D30" s="10" cm="1">
        <f t="array" ref="D30">C30*B30</f>
        <v>703537.411860359</v>
      </c>
      <c r="E30" s="5" cm="1">
        <f t="array" ref="E30">'Heat Pump Performance Curve'!D25</f>
        <v>14250</v>
      </c>
      <c r="F30" s="14" cm="1">
        <f t="array" ref="F30">'Heat Pump Performance Curve'!G25</f>
        <v>2.575</v>
      </c>
      <c r="G30" s="10" cm="1">
        <f t="array" ref="G30">IF(F30&gt;1,MIN(E30,C30)*B30,0)</f>
        <v>555756.319640778</v>
      </c>
      <c r="H30" s="15" cm="1">
        <f t="array" ref="H30">IF(C30&lt;'Heat Pump Performance Curve'!B25,IF(C30&lt;'Heat Pump Performance Curve'!B25/2,0.2,2/10*(1/(C30/'Heat Pump Performance Curve'!B25)-1)),0)</f>
        <v>0</v>
      </c>
      <c r="I30" s="10" cm="1">
        <f t="array" ref="I30">H30*J30</f>
        <v>0</v>
      </c>
      <c r="J30" s="10" cm="1">
        <f t="array" ref="J30">IF(F30&gt;1,G30/3412/F30,0)</f>
        <v>63.2554797619798</v>
      </c>
      <c r="K30" s="10" cm="1">
        <f t="array" ref="K30">D30-G30</f>
        <v>147781.092219581</v>
      </c>
      <c r="L30" s="10" cm="1">
        <f t="array" ref="L30">K30/3412+J30+I30</f>
        <v>106.567640435948</v>
      </c>
      <c r="M30" s="15" cm="1">
        <f t="array" ref="M30">J30/L30</f>
        <v>0.59357117698406</v>
      </c>
      <c r="N30" s="15" cm="1">
        <f t="array" ref="N30">1-M30</f>
        <v>0.40642882301594</v>
      </c>
      <c r="O30" s="8" cm="1">
        <f t="array" ref="O30">B30/24*(65-A30)</f>
        <v>82.87594240257221</v>
      </c>
      <c r="P30" s="18" cm="1">
        <f t="array" ref="P30">A30</f>
        <v>14</v>
      </c>
      <c r="Q30" s="2"/>
      <c r="R30" s="2"/>
      <c r="S30" s="2"/>
      <c r="T30" s="10"/>
      <c r="U30" s="10"/>
      <c r="V30" s="2"/>
      <c r="W30" s="10"/>
      <c r="X30" s="10"/>
      <c r="Y30" s="2"/>
      <c r="Z30" s="2"/>
    </row>
    <row r="31" ht="16" customHeight="1">
      <c r="A31" s="16" cm="1">
        <f t="array" ref="A31">'Data from Neep.org'!A18</f>
        <v>15</v>
      </c>
      <c r="B31" s="9" cm="1">
        <f t="array" ref="B31">'Data from Neep.org'!K18/'Data from Neep.org'!J18</f>
        <v>28.0000566668556</v>
      </c>
      <c r="C31" s="17" cm="1">
        <f t="array" ref="C31">($B$5-A31)/($B$5-$B$3)*$B$4</f>
        <v>17647.0588235294</v>
      </c>
      <c r="D31" s="10" cm="1">
        <f t="array" ref="D31">C31*B31</f>
        <v>494118.647062157</v>
      </c>
      <c r="E31" s="5" cm="1">
        <f t="array" ref="E31">'Heat Pump Performance Curve'!D26</f>
        <v>14533.3333333333</v>
      </c>
      <c r="F31" s="14" cm="1">
        <f t="array" ref="F31">'Heat Pump Performance Curve'!G26</f>
        <v>2.60666666666667</v>
      </c>
      <c r="G31" s="10" cm="1">
        <f t="array" ref="G31">IF(F31&gt;1,MIN(E31,C31)*B31,0)</f>
        <v>406934.156891634</v>
      </c>
      <c r="H31" s="15" cm="1">
        <f t="array" ref="H31">IF(C31&lt;'Heat Pump Performance Curve'!B26,IF(C31&lt;'Heat Pump Performance Curve'!B26/2,0.2,2/10*(1/(C31/'Heat Pump Performance Curve'!B26)-1)),0)</f>
        <v>0</v>
      </c>
      <c r="I31" s="10" cm="1">
        <f t="array" ref="I31">H31*J31</f>
        <v>0</v>
      </c>
      <c r="J31" s="10" cm="1">
        <f t="array" ref="J31">IF(F31&gt;1,G31/3412/F31,0)</f>
        <v>45.7540585909705</v>
      </c>
      <c r="K31" s="10" cm="1">
        <f t="array" ref="K31">D31-G31</f>
        <v>87184.490170523</v>
      </c>
      <c r="L31" s="10" cm="1">
        <f t="array" ref="L31">K31/3412+J31+I31</f>
        <v>71.30637106767711</v>
      </c>
      <c r="M31" s="15" cm="1">
        <f t="array" ref="M31">J31/L31</f>
        <v>0.641654566147325</v>
      </c>
      <c r="N31" s="15" cm="1">
        <f t="array" ref="N31">1-M31</f>
        <v>0.358345433852675</v>
      </c>
      <c r="O31" s="8" cm="1">
        <f t="array" ref="O31">B31/24*(65-A31)</f>
        <v>58.3334513892825</v>
      </c>
      <c r="P31" s="18" cm="1">
        <f t="array" ref="P31">A31</f>
        <v>15</v>
      </c>
      <c r="Q31" s="2"/>
      <c r="R31" s="2"/>
      <c r="S31" s="2"/>
      <c r="T31" s="10"/>
      <c r="U31" s="10"/>
      <c r="V31" s="2"/>
      <c r="W31" s="10"/>
      <c r="X31" s="10"/>
      <c r="Y31" s="2"/>
      <c r="Z31" s="2"/>
    </row>
    <row r="32" ht="16" customHeight="1">
      <c r="A32" s="16" cm="1">
        <f t="array" ref="A32">'Data from Neep.org'!A19</f>
        <v>16</v>
      </c>
      <c r="B32" s="9" cm="1">
        <f t="array" ref="B32">'Data from Neep.org'!K19/'Data from Neep.org'!J19</f>
        <v>40.002086472702</v>
      </c>
      <c r="C32" s="17" cm="1">
        <f t="array" ref="C32">($B$5-A32)/($B$5-$B$3)*$B$4</f>
        <v>17254.9019607843</v>
      </c>
      <c r="D32" s="10" cm="1">
        <f t="array" ref="D32">C32*B32</f>
        <v>690232.080313289</v>
      </c>
      <c r="E32" s="5" cm="1">
        <f t="array" ref="E32">'Heat Pump Performance Curve'!D27</f>
        <v>14816.6666666667</v>
      </c>
      <c r="F32" s="14" cm="1">
        <f t="array" ref="F32">'Heat Pump Performance Curve'!G27</f>
        <v>2.63833333333333</v>
      </c>
      <c r="G32" s="10" cm="1">
        <f t="array" ref="G32">IF(F32&gt;1,MIN(E32,C32)*B32,0)</f>
        <v>592697.581237203</v>
      </c>
      <c r="H32" s="15" cm="1">
        <f t="array" ref="H32">IF(C32&lt;'Heat Pump Performance Curve'!B27,IF(C32&lt;'Heat Pump Performance Curve'!B27/2,0.2,2/10*(1/(C32/'Heat Pump Performance Curve'!B27)-1)),0)</f>
        <v>0</v>
      </c>
      <c r="I32" s="10" cm="1">
        <f t="array" ref="I32">H32*J32</f>
        <v>0</v>
      </c>
      <c r="J32" s="10" cm="1">
        <f t="array" ref="J32">IF(F32&gt;1,G32/3412/F32,0)</f>
        <v>65.84070430740201</v>
      </c>
      <c r="K32" s="10" cm="1">
        <f t="array" ref="K32">D32-G32</f>
        <v>97534.499076085995</v>
      </c>
      <c r="L32" s="10" cm="1">
        <f t="array" ref="L32">K32/3412+J32+I32</f>
        <v>94.4264308830427</v>
      </c>
      <c r="M32" s="15" cm="1">
        <f t="array" ref="M32">J32/L32</f>
        <v>0.697269860691365</v>
      </c>
      <c r="N32" s="15" cm="1">
        <f t="array" ref="N32">1-M32</f>
        <v>0.302730139308635</v>
      </c>
      <c r="O32" s="8" cm="1">
        <f t="array" ref="O32">B32/24*(65-A32)</f>
        <v>81.6709265484333</v>
      </c>
      <c r="P32" s="18" cm="1">
        <f t="array" ref="P32">A32</f>
        <v>16</v>
      </c>
      <c r="Q32" s="2"/>
      <c r="R32" s="2"/>
      <c r="S32" s="2"/>
      <c r="T32" s="10"/>
      <c r="U32" s="10"/>
      <c r="V32" s="2"/>
      <c r="W32" s="10"/>
      <c r="X32" s="10"/>
      <c r="Y32" s="2"/>
      <c r="Z32" s="2"/>
    </row>
    <row r="33" ht="16" customHeight="1">
      <c r="A33" s="16" cm="1">
        <f t="array" ref="A33">'Data from Neep.org'!A20</f>
        <v>17</v>
      </c>
      <c r="B33" s="9" cm="1">
        <f t="array" ref="B33">'Data from Neep.org'!K20/'Data from Neep.org'!J20</f>
        <v>57.0024908077334</v>
      </c>
      <c r="C33" s="17" cm="1">
        <f t="array" ref="C33">($B$5-A33)/($B$5-$B$3)*$B$4</f>
        <v>16862.7450980392</v>
      </c>
      <c r="D33" s="10" cm="1">
        <f t="array" ref="D33">C33*B33</f>
        <v>961218.472444131</v>
      </c>
      <c r="E33" s="5" cm="1">
        <f t="array" ref="E33">'Heat Pump Performance Curve'!D28</f>
        <v>15100</v>
      </c>
      <c r="F33" s="14" cm="1">
        <f t="array" ref="F33">'Heat Pump Performance Curve'!G28</f>
        <v>2.67</v>
      </c>
      <c r="G33" s="10" cm="1">
        <f t="array" ref="G33">IF(F33&gt;1,MIN(E33,C33)*B33,0)</f>
        <v>860737.6111967741</v>
      </c>
      <c r="H33" s="15" cm="1">
        <f t="array" ref="H33">IF(C33&lt;'Heat Pump Performance Curve'!B28,IF(C33&lt;'Heat Pump Performance Curve'!B28/2,0.2,2/10*(1/(C33/'Heat Pump Performance Curve'!B28)-1)),0)</f>
        <v>0</v>
      </c>
      <c r="I33" s="10" cm="1">
        <f t="array" ref="I33">H33*J33</f>
        <v>0</v>
      </c>
      <c r="J33" s="10" cm="1">
        <f t="array" ref="J33">IF(F33&gt;1,G33/3412/F33,0)</f>
        <v>94.4823086612983</v>
      </c>
      <c r="K33" s="10" cm="1">
        <f t="array" ref="K33">D33-G33</f>
        <v>100480.861247357</v>
      </c>
      <c r="L33" s="10" cm="1">
        <f t="array" ref="L33">K33/3412+J33+I33</f>
        <v>123.931564595459</v>
      </c>
      <c r="M33" s="15" cm="1">
        <f t="array" ref="M33">J33/L33</f>
        <v>0.762374855588326</v>
      </c>
      <c r="N33" s="15" cm="1">
        <f t="array" ref="N33">1-M33</f>
        <v>0.237625144411674</v>
      </c>
      <c r="O33" s="8" cm="1">
        <f t="array" ref="O33">B33/24*(65-A33)</f>
        <v>114.004981615467</v>
      </c>
      <c r="P33" s="18" cm="1">
        <f t="array" ref="P33">A33</f>
        <v>17</v>
      </c>
      <c r="Q33" s="2"/>
      <c r="R33" s="2"/>
      <c r="S33" s="2"/>
      <c r="T33" s="10"/>
      <c r="U33" s="10"/>
      <c r="V33" s="2"/>
      <c r="W33" s="10"/>
      <c r="X33" s="10"/>
      <c r="Y33" s="2"/>
      <c r="Z33" s="2"/>
    </row>
    <row r="34" ht="16" customHeight="1">
      <c r="A34" s="16" cm="1">
        <f t="array" ref="A34">'Data from Neep.org'!A21</f>
        <v>18</v>
      </c>
      <c r="B34" s="9" cm="1">
        <f t="array" ref="B34">'Data from Neep.org'!K21/'Data from Neep.org'!J21</f>
        <v>60.0021250758956</v>
      </c>
      <c r="C34" s="17" cm="1">
        <f t="array" ref="C34">($B$5-A34)/($B$5-$B$3)*$B$4</f>
        <v>16470.5882352941</v>
      </c>
      <c r="D34" s="10" cm="1">
        <f t="array" ref="D34">C34*B34</f>
        <v>988270.295367691</v>
      </c>
      <c r="E34" s="5" cm="1">
        <f t="array" ref="E34">'Heat Pump Performance Curve'!D29</f>
        <v>15376.6666666667</v>
      </c>
      <c r="F34" s="14" cm="1">
        <f t="array" ref="F34">'Heat Pump Performance Curve'!G29</f>
        <v>2.70066666666667</v>
      </c>
      <c r="G34" s="10" cm="1">
        <f t="array" ref="G34">IF(F34&gt;1,MIN(E34,C34)*B34,0)</f>
        <v>922632.67658369</v>
      </c>
      <c r="H34" s="15" cm="1">
        <f t="array" ref="H34">IF(C34&lt;'Heat Pump Performance Curve'!B29,IF(C34&lt;'Heat Pump Performance Curve'!B29/2,0.2,2/10*(1/(C34/'Heat Pump Performance Curve'!B29)-1)),0)</f>
        <v>0</v>
      </c>
      <c r="I34" s="10" cm="1">
        <f t="array" ref="I34">H34*J34</f>
        <v>0</v>
      </c>
      <c r="J34" s="10" cm="1">
        <f t="array" ref="J34">IF(F34&gt;1,G34/3412/F34,0)</f>
        <v>100.126451552461</v>
      </c>
      <c r="K34" s="10" cm="1">
        <f t="array" ref="K34">D34-G34</f>
        <v>65637.618784001</v>
      </c>
      <c r="L34" s="10" cm="1">
        <f t="array" ref="L34">K34/3412+J34+I34</f>
        <v>119.363737245310</v>
      </c>
      <c r="M34" s="15" cm="1">
        <f t="array" ref="M34">J34/L34</f>
        <v>0.838834757215137</v>
      </c>
      <c r="N34" s="15" cm="1">
        <f t="array" ref="N34">1-M34</f>
        <v>0.161165242784863</v>
      </c>
      <c r="O34" s="8" cm="1">
        <f t="array" ref="O34">B34/24*(65-A34)</f>
        <v>117.504161606962</v>
      </c>
      <c r="P34" s="18" cm="1">
        <f t="array" ref="P34">A34</f>
        <v>18</v>
      </c>
      <c r="Q34" s="2"/>
      <c r="R34" s="2"/>
      <c r="S34" s="2"/>
      <c r="T34" s="10"/>
      <c r="U34" s="10"/>
      <c r="V34" s="2"/>
      <c r="W34" s="10"/>
      <c r="X34" s="10"/>
      <c r="Y34" s="2"/>
      <c r="Z34" s="2"/>
    </row>
    <row r="35" ht="16" customHeight="1">
      <c r="A35" s="16" cm="1">
        <f t="array" ref="A35">'Data from Neep.org'!A22</f>
        <v>19</v>
      </c>
      <c r="B35" s="9" cm="1">
        <f t="array" ref="B35">'Data from Neep.org'!K22/'Data from Neep.org'!J22</f>
        <v>66.0017415101381</v>
      </c>
      <c r="C35" s="17" cm="1">
        <f t="array" ref="C35">($B$5-A35)/($B$5-$B$3)*$B$4</f>
        <v>16078.431372549</v>
      </c>
      <c r="D35" s="10" cm="1">
        <f t="array" ref="D35">C35*B35</f>
        <v>1061204.47133947</v>
      </c>
      <c r="E35" s="5" cm="1">
        <f t="array" ref="E35">'Heat Pump Performance Curve'!D30</f>
        <v>15653.3333333333</v>
      </c>
      <c r="F35" s="14" cm="1">
        <f t="array" ref="F35">'Heat Pump Performance Curve'!G30</f>
        <v>2.73133333333333</v>
      </c>
      <c r="G35" s="10" cm="1">
        <f t="array" ref="G35">IF(F35&gt;1,MIN(E35,C35)*B35,0)</f>
        <v>1033147.26043869</v>
      </c>
      <c r="H35" s="15" cm="1">
        <f t="array" ref="H35">IF(C35&lt;'Heat Pump Performance Curve'!B30,IF(C35&lt;'Heat Pump Performance Curve'!B30/2,0.2,2/10*(1/(C35/'Heat Pump Performance Curve'!B30)-1)),0)</f>
        <v>0</v>
      </c>
      <c r="I35" s="10" cm="1">
        <f t="array" ref="I35">H35*J35</f>
        <v>0</v>
      </c>
      <c r="J35" s="10" cm="1">
        <f t="array" ref="J35">IF(F35&gt;1,G35/3412/F35,0)</f>
        <v>110.860925792357</v>
      </c>
      <c r="K35" s="10" cm="1">
        <f t="array" ref="K35">D35-G35</f>
        <v>28057.21090078</v>
      </c>
      <c r="L35" s="10" cm="1">
        <f t="array" ref="L35">K35/3412+J35+I35</f>
        <v>119.084023946161</v>
      </c>
      <c r="M35" s="15" cm="1">
        <f t="array" ref="M35">J35/L35</f>
        <v>0.930947091966579</v>
      </c>
      <c r="N35" s="15" cm="1">
        <f t="array" ref="N35">1-M35</f>
        <v>0.069052908033421</v>
      </c>
      <c r="O35" s="8" cm="1">
        <f t="array" ref="O35">B35/24*(65-A35)</f>
        <v>126.503337894431</v>
      </c>
      <c r="P35" s="18" cm="1">
        <f t="array" ref="P35">A35</f>
        <v>19</v>
      </c>
      <c r="Q35" s="2"/>
      <c r="R35" s="2"/>
      <c r="S35" s="2"/>
      <c r="T35" s="10"/>
      <c r="U35" s="10"/>
      <c r="V35" s="2"/>
      <c r="W35" s="10"/>
      <c r="X35" s="10"/>
      <c r="Y35" s="2"/>
      <c r="Z35" s="2"/>
    </row>
    <row r="36" ht="16" customHeight="1">
      <c r="A36" s="16" cm="1">
        <f t="array" ref="A36">'Data from Neep.org'!A23</f>
        <v>20</v>
      </c>
      <c r="B36" s="9" cm="1">
        <f t="array" ref="B36">'Data from Neep.org'!K23/'Data from Neep.org'!J23</f>
        <v>67.0011475200816</v>
      </c>
      <c r="C36" s="17" cm="1">
        <f t="array" ref="C36">($B$5-A36)/($B$5-$B$3)*$B$4</f>
        <v>15686.2745098039</v>
      </c>
      <c r="D36" s="10" cm="1">
        <f t="array" ref="D36">C36*B36</f>
        <v>1050998.39247187</v>
      </c>
      <c r="E36" s="5" cm="1">
        <f t="array" ref="E36">'Heat Pump Performance Curve'!D31</f>
        <v>15930</v>
      </c>
      <c r="F36" s="14" cm="1">
        <f t="array" ref="F36">'Heat Pump Performance Curve'!G31</f>
        <v>2.7732242002064</v>
      </c>
      <c r="G36" s="10" cm="1">
        <f t="array" ref="G36">IF(F36&gt;1,MIN(E36,C36)*B36,0)</f>
        <v>1050998.39247187</v>
      </c>
      <c r="H36" s="15" cm="1">
        <f t="array" ref="H36">IF(C36&lt;'Heat Pump Performance Curve'!B31,IF(C36&lt;'Heat Pump Performance Curve'!B31/2,0.2,2/10*(1/(C36/'Heat Pump Performance Curve'!B31)-1)),0)</f>
        <v>0</v>
      </c>
      <c r="I36" s="10" cm="1">
        <f t="array" ref="I36">H36*J36</f>
        <v>0</v>
      </c>
      <c r="J36" s="10" cm="1">
        <f t="array" ref="J36">IF(F36&gt;1,G36/3412/F36,0)</f>
        <v>111.072883863496</v>
      </c>
      <c r="K36" s="10" cm="1">
        <f t="array" ref="K36">D36-G36</f>
        <v>0</v>
      </c>
      <c r="L36" s="10" cm="1">
        <f t="array" ref="L36">K36/3412+J36+I36</f>
        <v>111.072883863496</v>
      </c>
      <c r="M36" s="15" cm="1">
        <f t="array" ref="M36">J36/L36</f>
        <v>1</v>
      </c>
      <c r="N36" s="15" cm="1">
        <f t="array" ref="N36">1-M36</f>
        <v>0</v>
      </c>
      <c r="O36" s="8" cm="1">
        <f t="array" ref="O36">B36/24*(65-A36)</f>
        <v>125.627151600153</v>
      </c>
      <c r="P36" s="18" cm="1">
        <f t="array" ref="P36">A36</f>
        <v>20</v>
      </c>
      <c r="Q36" s="2"/>
      <c r="R36" s="2"/>
      <c r="S36" s="2"/>
      <c r="T36" s="10"/>
      <c r="U36" s="10"/>
      <c r="V36" s="2"/>
      <c r="W36" s="10"/>
      <c r="X36" s="10"/>
      <c r="Y36" s="2"/>
      <c r="Z36" s="2"/>
    </row>
    <row r="37" ht="16" customHeight="1">
      <c r="A37" s="16" cm="1">
        <f t="array" ref="A37">'Data from Neep.org'!A24</f>
        <v>21</v>
      </c>
      <c r="B37" s="9" cm="1">
        <f t="array" ref="B37">'Data from Neep.org'!K24/'Data from Neep.org'!J24</f>
        <v>62.0004576958284</v>
      </c>
      <c r="C37" s="17" cm="1">
        <f t="array" ref="C37">($B$5-A37)/($B$5-$B$3)*$B$4</f>
        <v>15294.1176470588</v>
      </c>
      <c r="D37" s="10" cm="1">
        <f t="array" ref="D37">C37*B37</f>
        <v>948242.294171492</v>
      </c>
      <c r="E37" s="5" cm="1">
        <f t="array" ref="E37">'Heat Pump Performance Curve'!D32</f>
        <v>16206.6666666667</v>
      </c>
      <c r="F37" s="14" cm="1">
        <f t="array" ref="F37">'Heat Pump Performance Curve'!G32</f>
        <v>2.8346919504644</v>
      </c>
      <c r="G37" s="10" cm="1">
        <f t="array" ref="G37">IF(F37&gt;1,MIN(E37,C37)*B37,0)</f>
        <v>948242.294171492</v>
      </c>
      <c r="H37" s="15" cm="1">
        <f t="array" ref="H37">IF(C37&lt;'Heat Pump Performance Curve'!B32,IF(C37&lt;'Heat Pump Performance Curve'!B32/2,0.2,2/10*(1/(C37/'Heat Pump Performance Curve'!B32)-1)),0)</f>
        <v>0</v>
      </c>
      <c r="I37" s="10" cm="1">
        <f t="array" ref="I37">H37*J37</f>
        <v>0</v>
      </c>
      <c r="J37" s="10" cm="1">
        <f t="array" ref="J37">IF(F37&gt;1,G37/3412/F37,0)</f>
        <v>98.0402543210824</v>
      </c>
      <c r="K37" s="10" cm="1">
        <f t="array" ref="K37">D37-G37</f>
        <v>0</v>
      </c>
      <c r="L37" s="10" cm="1">
        <f t="array" ref="L37">K37/3412+J37+I37</f>
        <v>98.0402543210824</v>
      </c>
      <c r="M37" s="15" cm="1">
        <f t="array" ref="M37">J37/L37</f>
        <v>1</v>
      </c>
      <c r="N37" s="15" cm="1">
        <f t="array" ref="N37">1-M37</f>
        <v>0</v>
      </c>
      <c r="O37" s="8" cm="1">
        <f t="array" ref="O37">B37/24*(65-A37)</f>
        <v>113.667505775685</v>
      </c>
      <c r="P37" s="18" cm="1">
        <f t="array" ref="P37">A37</f>
        <v>21</v>
      </c>
      <c r="Q37" s="2"/>
      <c r="R37" s="2"/>
      <c r="S37" s="2"/>
      <c r="T37" s="10"/>
      <c r="U37" s="10"/>
      <c r="V37" s="2"/>
      <c r="W37" s="10"/>
      <c r="X37" s="10"/>
      <c r="Y37" s="2"/>
      <c r="Z37" s="2"/>
    </row>
    <row r="38" ht="16" customHeight="1">
      <c r="A38" s="16" cm="1">
        <f t="array" ref="A38">'Data from Neep.org'!A25</f>
        <v>22</v>
      </c>
      <c r="B38" s="9" cm="1">
        <f t="array" ref="B38">'Data from Neep.org'!K25/'Data from Neep.org'!J25</f>
        <v>45.0028857123683</v>
      </c>
      <c r="C38" s="17" cm="1">
        <f t="array" ref="C38">($B$5-A38)/($B$5-$B$3)*$B$4</f>
        <v>14901.9607843137</v>
      </c>
      <c r="D38" s="10" cm="1">
        <f t="array" ref="D38">C38*B38</f>
        <v>670631.238066664</v>
      </c>
      <c r="E38" s="5" cm="1">
        <f t="array" ref="E38">'Heat Pump Performance Curve'!D33</f>
        <v>16483.3333333333</v>
      </c>
      <c r="F38" s="14" cm="1">
        <f t="array" ref="F38">'Heat Pump Performance Curve'!G33</f>
        <v>2.89615970072239</v>
      </c>
      <c r="G38" s="10" cm="1">
        <f t="array" ref="G38">IF(F38&gt;1,MIN(E38,C38)*B38,0)</f>
        <v>670631.238066664</v>
      </c>
      <c r="H38" s="15" cm="1">
        <f t="array" ref="H38">IF(C38&lt;'Heat Pump Performance Curve'!B33,IF(C38&lt;'Heat Pump Performance Curve'!B33/2,0.2,2/10*(1/(C38/'Heat Pump Performance Curve'!B33)-1)),0)</f>
        <v>0</v>
      </c>
      <c r="I38" s="10" cm="1">
        <f t="array" ref="I38">H38*J38</f>
        <v>0</v>
      </c>
      <c r="J38" s="10" cm="1">
        <f t="array" ref="J38">IF(F38&gt;1,G38/3412/F38,0)</f>
        <v>67.86599962843491</v>
      </c>
      <c r="K38" s="10" cm="1">
        <f t="array" ref="K38">D38-G38</f>
        <v>0</v>
      </c>
      <c r="L38" s="10" cm="1">
        <f t="array" ref="L38">K38/3412+J38+I38</f>
        <v>67.86599962843491</v>
      </c>
      <c r="M38" s="15" cm="1">
        <f t="array" ref="M38">J38/L38</f>
        <v>1</v>
      </c>
      <c r="N38" s="15" cm="1">
        <f t="array" ref="N38">1-M38</f>
        <v>0</v>
      </c>
      <c r="O38" s="8" cm="1">
        <f t="array" ref="O38">B38/24*(65-A38)</f>
        <v>80.6301702346599</v>
      </c>
      <c r="P38" s="18" cm="1">
        <f t="array" ref="P38">A38</f>
        <v>22</v>
      </c>
      <c r="Q38" s="2"/>
      <c r="R38" s="2"/>
      <c r="S38" s="2"/>
      <c r="T38" s="10"/>
      <c r="U38" s="10"/>
      <c r="V38" s="2"/>
      <c r="W38" s="10"/>
      <c r="X38" s="10"/>
      <c r="Y38" s="2"/>
      <c r="Z38" s="2"/>
    </row>
    <row r="39" ht="16" customHeight="1">
      <c r="A39" s="16" cm="1">
        <f t="array" ref="A39">'Data from Neep.org'!A26</f>
        <v>23</v>
      </c>
      <c r="B39" s="9" cm="1">
        <f t="array" ref="B39">'Data from Neep.org'!K26/'Data from Neep.org'!J26</f>
        <v>60.0033082914053</v>
      </c>
      <c r="C39" s="17" cm="1">
        <f t="array" ref="C39">($B$5-A39)/($B$5-$B$3)*$B$4</f>
        <v>14509.8039215686</v>
      </c>
      <c r="D39" s="10" cm="1">
        <f t="array" ref="D39">C39*B39</f>
        <v>870636.237953722</v>
      </c>
      <c r="E39" s="5" cm="1">
        <f t="array" ref="E39">'Heat Pump Performance Curve'!D34</f>
        <v>16760</v>
      </c>
      <c r="F39" s="14" cm="1">
        <f t="array" ref="F39">'Heat Pump Performance Curve'!G34</f>
        <v>2.95762745098039</v>
      </c>
      <c r="G39" s="10" cm="1">
        <f t="array" ref="G39">IF(F39&gt;1,MIN(E39,C39)*B39,0)</f>
        <v>870636.237953722</v>
      </c>
      <c r="H39" s="15" cm="1">
        <f t="array" ref="H39">IF(C39&lt;'Heat Pump Performance Curve'!B34,IF(C39&lt;'Heat Pump Performance Curve'!B34/2,0.2,2/10*(1/(C39/'Heat Pump Performance Curve'!B34)-1)),0)</f>
        <v>0</v>
      </c>
      <c r="I39" s="10" cm="1">
        <f t="array" ref="I39">H39*J39</f>
        <v>0</v>
      </c>
      <c r="J39" s="10" cm="1">
        <f t="array" ref="J39">IF(F39&gt;1,G39/3412/F39,0)</f>
        <v>86.27485709851381</v>
      </c>
      <c r="K39" s="10" cm="1">
        <f t="array" ref="K39">D39-G39</f>
        <v>0</v>
      </c>
      <c r="L39" s="10" cm="1">
        <f t="array" ref="L39">K39/3412+J39+I39</f>
        <v>86.27485709851381</v>
      </c>
      <c r="M39" s="15" cm="1">
        <f t="array" ref="M39">J39/L39</f>
        <v>1</v>
      </c>
      <c r="N39" s="15" cm="1">
        <f t="array" ref="N39">1-M39</f>
        <v>0</v>
      </c>
      <c r="O39" s="8" cm="1">
        <f t="array" ref="O39">B39/24*(65-A39)</f>
        <v>105.005789509959</v>
      </c>
      <c r="P39" s="18" cm="1">
        <f t="array" ref="P39">A39</f>
        <v>23</v>
      </c>
      <c r="Q39" s="2"/>
      <c r="R39" s="2"/>
      <c r="S39" s="2"/>
      <c r="T39" s="10"/>
      <c r="U39" s="10"/>
      <c r="V39" s="2"/>
      <c r="W39" s="10"/>
      <c r="X39" s="10"/>
      <c r="Y39" s="2"/>
      <c r="Z39" s="2"/>
    </row>
    <row r="40" ht="16" customHeight="1">
      <c r="A40" s="16" cm="1">
        <f t="array" ref="A40">'Data from Neep.org'!A27</f>
        <v>24</v>
      </c>
      <c r="B40" s="9" cm="1">
        <f t="array" ref="B40">'Data from Neep.org'!K27/'Data from Neep.org'!J27</f>
        <v>51.0023376071403</v>
      </c>
      <c r="C40" s="17" cm="1">
        <f t="array" ref="C40">($B$5-A40)/($B$5-$B$3)*$B$4</f>
        <v>14117.6470588235</v>
      </c>
      <c r="D40" s="10" cm="1">
        <f t="array" ref="D40">C40*B40</f>
        <v>720033.001512567</v>
      </c>
      <c r="E40" s="5" cm="1">
        <f t="array" ref="E40">'Heat Pump Performance Curve'!D35</f>
        <v>17036.6666666667</v>
      </c>
      <c r="F40" s="14" cm="1">
        <f t="array" ref="F40">'Heat Pump Performance Curve'!G35</f>
        <v>3.01909520123839</v>
      </c>
      <c r="G40" s="10" cm="1">
        <f t="array" ref="G40">IF(F40&gt;1,MIN(E40,C40)*B40,0)</f>
        <v>720033.001512567</v>
      </c>
      <c r="H40" s="15" cm="1">
        <f t="array" ref="H40">IF(C40&lt;'Heat Pump Performance Curve'!B35,IF(C40&lt;'Heat Pump Performance Curve'!B35/2,0.2,2/10*(1/(C40/'Heat Pump Performance Curve'!B35)-1)),0)</f>
        <v>0</v>
      </c>
      <c r="I40" s="10" cm="1">
        <f t="array" ref="I40">H40*J40</f>
        <v>0</v>
      </c>
      <c r="J40" s="10" cm="1">
        <f t="array" ref="J40">IF(F40&gt;1,G40/3412/F40,0)</f>
        <v>69.89829329116429</v>
      </c>
      <c r="K40" s="10" cm="1">
        <f t="array" ref="K40">D40-G40</f>
        <v>0</v>
      </c>
      <c r="L40" s="10" cm="1">
        <f t="array" ref="L40">K40/3412+J40+I40</f>
        <v>69.89829329116429</v>
      </c>
      <c r="M40" s="15" cm="1">
        <f t="array" ref="M40">J40/L40</f>
        <v>1</v>
      </c>
      <c r="N40" s="15" cm="1">
        <f t="array" ref="N40">1-M40</f>
        <v>0</v>
      </c>
      <c r="O40" s="8" cm="1">
        <f t="array" ref="O40">B40/24*(65-A40)</f>
        <v>87.128993412198</v>
      </c>
      <c r="P40" s="18" cm="1">
        <f t="array" ref="P40">A40</f>
        <v>24</v>
      </c>
      <c r="Q40" s="2"/>
      <c r="R40" s="2"/>
      <c r="S40" s="2"/>
      <c r="T40" s="10"/>
      <c r="U40" s="10"/>
      <c r="V40" s="2"/>
      <c r="W40" s="10"/>
      <c r="X40" s="10"/>
      <c r="Y40" s="2"/>
      <c r="Z40" s="2"/>
    </row>
    <row r="41" ht="16" customHeight="1">
      <c r="A41" s="16" cm="1">
        <f t="array" ref="A41">'Data from Neep.org'!A28</f>
        <v>25</v>
      </c>
      <c r="B41" s="9" cm="1">
        <f t="array" ref="B41">'Data from Neep.org'!K28/'Data from Neep.org'!J28</f>
        <v>69.0024043715847</v>
      </c>
      <c r="C41" s="17" cm="1">
        <f t="array" ref="C41">($B$5-A41)/($B$5-$B$3)*$B$4</f>
        <v>13725.4901960784</v>
      </c>
      <c r="D41" s="10" cm="1">
        <f t="array" ref="D41">C41*B41</f>
        <v>947091.824708023</v>
      </c>
      <c r="E41" s="5" cm="1">
        <f t="array" ref="E41">'Heat Pump Performance Curve'!D36</f>
        <v>17313.3333333333</v>
      </c>
      <c r="F41" s="14" cm="1">
        <f t="array" ref="F41">'Heat Pump Performance Curve'!G36</f>
        <v>3.08056295149639</v>
      </c>
      <c r="G41" s="10" cm="1">
        <f t="array" ref="G41">IF(F41&gt;1,MIN(E41,C41)*B41,0)</f>
        <v>947091.824708023</v>
      </c>
      <c r="H41" s="15" cm="1">
        <f t="array" ref="H41">IF(C41&lt;'Heat Pump Performance Curve'!B36,IF(C41&lt;'Heat Pump Performance Curve'!B36/2,0.2,2/10*(1/(C41/'Heat Pump Performance Curve'!B36)-1)),0)</f>
        <v>0</v>
      </c>
      <c r="I41" s="10" cm="1">
        <f t="array" ref="I41">H41*J41</f>
        <v>0</v>
      </c>
      <c r="J41" s="10" cm="1">
        <f t="array" ref="J41">IF(F41&gt;1,G41/3412/F41,0)</f>
        <v>90.1058477956972</v>
      </c>
      <c r="K41" s="10" cm="1">
        <f t="array" ref="K41">D41-G41</f>
        <v>0</v>
      </c>
      <c r="L41" s="10" cm="1">
        <f t="array" ref="L41">K41/3412+J41+I41</f>
        <v>90.1058477956972</v>
      </c>
      <c r="M41" s="15" cm="1">
        <f t="array" ref="M41">J41/L41</f>
        <v>1</v>
      </c>
      <c r="N41" s="15" cm="1">
        <f t="array" ref="N41">1-M41</f>
        <v>0</v>
      </c>
      <c r="O41" s="8" cm="1">
        <f t="array" ref="O41">B41/24*(65-A41)</f>
        <v>115.004007285975</v>
      </c>
      <c r="P41" s="18" cm="1">
        <f t="array" ref="P41">A41</f>
        <v>25</v>
      </c>
      <c r="Q41" s="2"/>
      <c r="R41" s="2"/>
      <c r="S41" s="2"/>
      <c r="T41" s="10"/>
      <c r="U41" s="10"/>
      <c r="V41" s="2"/>
      <c r="W41" s="10"/>
      <c r="X41" s="10"/>
      <c r="Y41" s="2"/>
      <c r="Z41" s="2"/>
    </row>
    <row r="42" ht="16" customHeight="1">
      <c r="A42" s="16" cm="1">
        <f t="array" ref="A42">'Data from Neep.org'!A29</f>
        <v>26</v>
      </c>
      <c r="B42" s="9" cm="1">
        <f t="array" ref="B42">'Data from Neep.org'!K29/'Data from Neep.org'!J29</f>
        <v>90.0022500562514</v>
      </c>
      <c r="C42" s="17" cm="1">
        <f t="array" ref="C42">($B$5-A42)/($B$5-$B$3)*$B$4</f>
        <v>13333.3333333333</v>
      </c>
      <c r="D42" s="10" cm="1">
        <f t="array" ref="D42">C42*B42</f>
        <v>1200030.00075002</v>
      </c>
      <c r="E42" s="5" cm="1">
        <f t="array" ref="E42">'Heat Pump Performance Curve'!D37</f>
        <v>17590</v>
      </c>
      <c r="F42" s="14" cm="1">
        <f t="array" ref="F42">'Heat Pump Performance Curve'!G37</f>
        <v>3.14203070175439</v>
      </c>
      <c r="G42" s="10" cm="1">
        <f t="array" ref="G42">IF(F42&gt;1,MIN(E42,C42)*B42,0)</f>
        <v>1200030.00075002</v>
      </c>
      <c r="H42" s="15" cm="1">
        <f t="array" ref="H42">IF(C42&lt;'Heat Pump Performance Curve'!B37,IF(C42&lt;'Heat Pump Performance Curve'!B37/2,0.2,2/10*(1/(C42/'Heat Pump Performance Curve'!B37)-1)),0)</f>
        <v>0</v>
      </c>
      <c r="I42" s="10" cm="1">
        <f t="array" ref="I42">H42*J42</f>
        <v>0</v>
      </c>
      <c r="J42" s="10" cm="1">
        <f t="array" ref="J42">IF(F42&gt;1,G42/3412/F42,0)</f>
        <v>111.936740556740</v>
      </c>
      <c r="K42" s="10" cm="1">
        <f t="array" ref="K42">D42-G42</f>
        <v>0</v>
      </c>
      <c r="L42" s="10" cm="1">
        <f t="array" ref="L42">K42/3412+J42+I42</f>
        <v>111.936740556740</v>
      </c>
      <c r="M42" s="15" cm="1">
        <f t="array" ref="M42">J42/L42</f>
        <v>1</v>
      </c>
      <c r="N42" s="15" cm="1">
        <f t="array" ref="N42">1-M42</f>
        <v>0</v>
      </c>
      <c r="O42" s="8" cm="1">
        <f t="array" ref="O42">B42/24*(65-A42)</f>
        <v>146.253656341409</v>
      </c>
      <c r="P42" s="18" cm="1">
        <f t="array" ref="P42">A42</f>
        <v>26</v>
      </c>
      <c r="Q42" s="2"/>
      <c r="R42" s="2"/>
      <c r="S42" s="2"/>
      <c r="T42" s="10"/>
      <c r="U42" s="10"/>
      <c r="V42" s="2"/>
      <c r="W42" s="10"/>
      <c r="X42" s="10"/>
      <c r="Y42" s="2"/>
      <c r="Z42" s="2"/>
    </row>
    <row r="43" ht="16" customHeight="1">
      <c r="A43" s="16" cm="1">
        <f t="array" ref="A43">'Data from Neep.org'!A30</f>
        <v>27</v>
      </c>
      <c r="B43" s="9" cm="1">
        <f t="array" ref="B43">'Data from Neep.org'!K30/'Data from Neep.org'!J30</f>
        <v>90.00115910671509</v>
      </c>
      <c r="C43" s="17" cm="1">
        <f t="array" ref="C43">($B$5-A43)/($B$5-$B$3)*$B$4</f>
        <v>12941.1764705882</v>
      </c>
      <c r="D43" s="10" cm="1">
        <f t="array" ref="D43">C43*B43</f>
        <v>1164720.88255749</v>
      </c>
      <c r="E43" s="5" cm="1">
        <f t="array" ref="E43">'Heat Pump Performance Curve'!D38</f>
        <v>17866.6666666667</v>
      </c>
      <c r="F43" s="14" cm="1">
        <f t="array" ref="F43">'Heat Pump Performance Curve'!G38</f>
        <v>3.20349845201239</v>
      </c>
      <c r="G43" s="10" cm="1">
        <f t="array" ref="G43">IF(F43&gt;1,MIN(E43,C43)*B43,0)</f>
        <v>1164720.88255749</v>
      </c>
      <c r="H43" s="15" cm="1">
        <f t="array" ref="H43">IF(C43&lt;'Heat Pump Performance Curve'!B38,IF(C43&lt;'Heat Pump Performance Curve'!B38/2,0.2,2/10*(1/(C43/'Heat Pump Performance Curve'!B38)-1)),0)</f>
        <v>0</v>
      </c>
      <c r="I43" s="10" cm="1">
        <f t="array" ref="I43">H43*J43</f>
        <v>0</v>
      </c>
      <c r="J43" s="10" cm="1">
        <f t="array" ref="J43">IF(F43&gt;1,G43/3412/F43,0)</f>
        <v>106.558554651941</v>
      </c>
      <c r="K43" s="10" cm="1">
        <f t="array" ref="K43">D43-G43</f>
        <v>0</v>
      </c>
      <c r="L43" s="10" cm="1">
        <f t="array" ref="L43">K43/3412+J43+I43</f>
        <v>106.558554651941</v>
      </c>
      <c r="M43" s="15" cm="1">
        <f t="array" ref="M43">J43/L43</f>
        <v>1</v>
      </c>
      <c r="N43" s="15" cm="1">
        <f t="array" ref="N43">1-M43</f>
        <v>0</v>
      </c>
      <c r="O43" s="8" cm="1">
        <f t="array" ref="O43">B43/24*(65-A43)</f>
        <v>142.501835252299</v>
      </c>
      <c r="P43" s="18" cm="1">
        <f t="array" ref="P43">A43</f>
        <v>27</v>
      </c>
      <c r="Q43" s="2"/>
      <c r="R43" s="2"/>
      <c r="S43" s="2"/>
      <c r="T43" s="10"/>
      <c r="U43" s="10"/>
      <c r="V43" s="2"/>
      <c r="W43" s="10"/>
      <c r="X43" s="10"/>
      <c r="Y43" s="2"/>
      <c r="Z43" s="2"/>
    </row>
    <row r="44" ht="16" customHeight="1">
      <c r="A44" s="16" cm="1">
        <f t="array" ref="A44">'Data from Neep.org'!A31</f>
        <v>28</v>
      </c>
      <c r="B44" s="9" cm="1">
        <f t="array" ref="B44">'Data from Neep.org'!K31/'Data from Neep.org'!J31</f>
        <v>103.000159375249</v>
      </c>
      <c r="C44" s="17" cm="1">
        <f t="array" ref="C44">($B$5-A44)/($B$5-$B$3)*$B$4</f>
        <v>12549.0196078431</v>
      </c>
      <c r="D44" s="10" cm="1">
        <f t="array" ref="D44">C44*B44</f>
        <v>1292551.01961096</v>
      </c>
      <c r="E44" s="5" cm="1">
        <f t="array" ref="E44">'Heat Pump Performance Curve'!D39</f>
        <v>18143.3333333333</v>
      </c>
      <c r="F44" s="14" cm="1">
        <f t="array" ref="F44">'Heat Pump Performance Curve'!G39</f>
        <v>3.264</v>
      </c>
      <c r="G44" s="10" cm="1">
        <f t="array" ref="G44">IF(F44&gt;1,MIN(E44,C44)*B44,0)</f>
        <v>1292551.01961096</v>
      </c>
      <c r="H44" s="15" cm="1">
        <f t="array" ref="H44">IF(C44&lt;'Heat Pump Performance Curve'!B39,IF(C44&lt;'Heat Pump Performance Curve'!B39/2,0.2,2/10*(1/(C44/'Heat Pump Performance Curve'!B39)-1)),0)</f>
        <v>0.000334375000000595</v>
      </c>
      <c r="I44" s="10" cm="1">
        <f t="array" ref="I44">H44*J44</f>
        <v>0.0388080946988555</v>
      </c>
      <c r="J44" s="10" cm="1">
        <f t="array" ref="J44">IF(F44&gt;1,G44/3412/F44,0)</f>
        <v>116.061591622539</v>
      </c>
      <c r="K44" s="10" cm="1">
        <f t="array" ref="K44">D44-G44</f>
        <v>0</v>
      </c>
      <c r="L44" s="10" cm="1">
        <f t="array" ref="L44">K44/3412+J44+I44</f>
        <v>116.100399717238</v>
      </c>
      <c r="M44" s="15" cm="1">
        <f t="array" ref="M44">J44/L44</f>
        <v>0.999665736769266</v>
      </c>
      <c r="N44" s="15" cm="1">
        <f t="array" ref="N44">1-M44</f>
        <v>0.000334263230734</v>
      </c>
      <c r="O44" s="8" cm="1">
        <f t="array" ref="O44">B44/24*(65-A44)</f>
        <v>158.791912370176</v>
      </c>
      <c r="P44" s="18" cm="1">
        <f t="array" ref="P44">A44</f>
        <v>28</v>
      </c>
      <c r="Q44" s="2"/>
      <c r="R44" s="2"/>
      <c r="S44" s="2"/>
      <c r="T44" s="10"/>
      <c r="U44" s="10"/>
      <c r="V44" s="2"/>
      <c r="W44" s="10"/>
      <c r="X44" s="10"/>
      <c r="Y44" s="2"/>
      <c r="Z44" s="2"/>
    </row>
    <row r="45" ht="16" customHeight="1">
      <c r="A45" s="16" cm="1">
        <f t="array" ref="A45">'Data from Neep.org'!A32</f>
        <v>29</v>
      </c>
      <c r="B45" s="9" cm="1">
        <f t="array" ref="B45">'Data from Neep.org'!K32/'Data from Neep.org'!J32</f>
        <v>101.007156959526</v>
      </c>
      <c r="C45" s="17" cm="1">
        <f t="array" ref="C45">($B$5-A45)/($B$5-$B$3)*$B$4</f>
        <v>12156.862745098</v>
      </c>
      <c r="D45" s="10" cm="1">
        <f t="array" ref="D45">C45*B45</f>
        <v>1227930.14342953</v>
      </c>
      <c r="E45" s="5" cm="1">
        <f t="array" ref="E45">'Heat Pump Performance Curve'!D40</f>
        <v>18420</v>
      </c>
      <c r="F45" s="14" cm="1">
        <f t="array" ref="F45">'Heat Pump Performance Curve'!G40</f>
        <v>3.318</v>
      </c>
      <c r="G45" s="10" cm="1">
        <f t="array" ref="G45">IF(F45&gt;1,MIN(E45,C45)*B45,0)</f>
        <v>1227930.14342953</v>
      </c>
      <c r="H45" s="15" cm="1">
        <f t="array" ref="H45">IF(C45&lt;'Heat Pump Performance Curve'!B40,IF(C45&lt;'Heat Pump Performance Curve'!B40/2,0.2,2/10*(1/(C45/'Heat Pump Performance Curve'!B40)-1)),0)</f>
        <v>0.00301290322580711</v>
      </c>
      <c r="I45" s="10" cm="1">
        <f t="array" ref="I45">H45*J45</f>
        <v>0.326793521906923</v>
      </c>
      <c r="J45" s="10" cm="1">
        <f t="array" ref="J45">IF(F45&gt;1,G45/3412/F45,0)</f>
        <v>108.464659305272</v>
      </c>
      <c r="K45" s="10" cm="1">
        <f t="array" ref="K45">D45-G45</f>
        <v>0</v>
      </c>
      <c r="L45" s="10" cm="1">
        <f t="array" ref="L45">K45/3412+J45+I45</f>
        <v>108.791452827179</v>
      </c>
      <c r="M45" s="15" cm="1">
        <f t="array" ref="M45">J45/L45</f>
        <v>0.996996147092308</v>
      </c>
      <c r="N45" s="15" cm="1">
        <f t="array" ref="N45">1-M45</f>
        <v>0.003003852907692</v>
      </c>
      <c r="O45" s="8" cm="1">
        <f t="array" ref="O45">B45/24*(65-A45)</f>
        <v>151.510735439289</v>
      </c>
      <c r="P45" s="18" cm="1">
        <f t="array" ref="P45">A45</f>
        <v>29</v>
      </c>
      <c r="Q45" s="2"/>
      <c r="R45" s="2"/>
      <c r="S45" s="2"/>
      <c r="T45" s="10"/>
      <c r="U45" s="10"/>
      <c r="V45" s="2"/>
      <c r="W45" s="10"/>
      <c r="X45" s="10"/>
      <c r="Y45" s="2"/>
      <c r="Z45" s="2"/>
    </row>
    <row r="46" ht="16" customHeight="1">
      <c r="A46" s="16" cm="1">
        <f t="array" ref="A46">'Data from Neep.org'!A33</f>
        <v>30</v>
      </c>
      <c r="B46" s="9" cm="1">
        <f t="array" ref="B46">'Data from Neep.org'!K33/'Data from Neep.org'!J33</f>
        <v>101.006035362122</v>
      </c>
      <c r="C46" s="17" cm="1">
        <f t="array" ref="C46">($B$5-A46)/($B$5-$B$3)*$B$4</f>
        <v>11764.7058823529</v>
      </c>
      <c r="D46" s="10" cm="1">
        <f t="array" ref="D46">C46*B46</f>
        <v>1188306.2983779</v>
      </c>
      <c r="E46" s="5" cm="1">
        <f t="array" ref="E46">'Heat Pump Performance Curve'!D41</f>
        <v>18696.6666666667</v>
      </c>
      <c r="F46" s="14" cm="1">
        <f t="array" ref="F46">'Heat Pump Performance Curve'!G41</f>
        <v>3.372</v>
      </c>
      <c r="G46" s="10" cm="1">
        <f t="array" ref="G46">IF(F46&gt;1,MIN(E46,C46)*B46,0)</f>
        <v>1188306.2983779</v>
      </c>
      <c r="H46" s="15" cm="1">
        <f t="array" ref="H46">IF(C46&lt;'Heat Pump Performance Curve'!B41,IF(C46&lt;'Heat Pump Performance Curve'!B41/2,0.2,2/10*(1/(C46/'Heat Pump Performance Curve'!B41)-1)),0)</f>
        <v>0.00587000000000072</v>
      </c>
      <c r="I46" s="10" cm="1">
        <f t="array" ref="I46">H46*J46</f>
        <v>0.606275351133112</v>
      </c>
      <c r="J46" s="10" cm="1">
        <f t="array" ref="J46">IF(F46&gt;1,G46/3412/F46,0)</f>
        <v>103.283705474112</v>
      </c>
      <c r="K46" s="10" cm="1">
        <f t="array" ref="K46">D46-G46</f>
        <v>0</v>
      </c>
      <c r="L46" s="10" cm="1">
        <f t="array" ref="L46">K46/3412+J46+I46</f>
        <v>103.889980825245</v>
      </c>
      <c r="M46" s="15" cm="1">
        <f t="array" ref="M46">J46/L46</f>
        <v>0.994164255818347</v>
      </c>
      <c r="N46" s="15" cm="1">
        <f t="array" ref="N46">1-M46</f>
        <v>0.005835744181653</v>
      </c>
      <c r="O46" s="8" cm="1">
        <f t="array" ref="O46">B46/24*(65-A46)</f>
        <v>147.300468236428</v>
      </c>
      <c r="P46" s="18" cm="1">
        <f t="array" ref="P46">A46</f>
        <v>30</v>
      </c>
      <c r="Q46" s="2"/>
      <c r="R46" s="2"/>
      <c r="S46" s="2"/>
      <c r="T46" s="10"/>
      <c r="U46" s="10"/>
      <c r="V46" s="2"/>
      <c r="W46" s="10"/>
      <c r="X46" s="10"/>
      <c r="Y46" s="2"/>
      <c r="Z46" s="2"/>
    </row>
    <row r="47" ht="16" customHeight="1">
      <c r="A47" s="16" cm="1">
        <f t="array" ref="A47">'Data from Neep.org'!A34</f>
        <v>31</v>
      </c>
      <c r="B47" s="9" cm="1">
        <f t="array" ref="B47">'Data from Neep.org'!K34/'Data from Neep.org'!J34</f>
        <v>74.0035174111854</v>
      </c>
      <c r="C47" s="17" cm="1">
        <f t="array" ref="C47">($B$5-A47)/($B$5-$B$3)*$B$4</f>
        <v>11372.5490196078</v>
      </c>
      <c r="D47" s="10" cm="1">
        <f t="array" ref="D47">C47*B47</f>
        <v>841608.629382105</v>
      </c>
      <c r="E47" s="5" cm="1">
        <f t="array" ref="E47">'Heat Pump Performance Curve'!D42</f>
        <v>18973.3333333333</v>
      </c>
      <c r="F47" s="14" cm="1">
        <f t="array" ref="F47">'Heat Pump Performance Curve'!G42</f>
        <v>3.426</v>
      </c>
      <c r="G47" s="10" cm="1">
        <f t="array" ref="G47">IF(F47&gt;1,MIN(E47,C47)*B47,0)</f>
        <v>841608.629382105</v>
      </c>
      <c r="H47" s="15" cm="1">
        <f t="array" ref="H47">IF(C47&lt;'Heat Pump Performance Curve'!B42,IF(C47&lt;'Heat Pump Performance Curve'!B42/2,0.2,2/10*(1/(C47/'Heat Pump Performance Curve'!B42)-1)),0)</f>
        <v>0.008924137931035281</v>
      </c>
      <c r="I47" s="10" cm="1">
        <f t="array" ref="I47">H47*J47</f>
        <v>0.6425102683974711</v>
      </c>
      <c r="J47" s="10" cm="1">
        <f t="array" ref="J47">IF(F47&gt;1,G47/3412/F47,0)</f>
        <v>71.9969002454598</v>
      </c>
      <c r="K47" s="10" cm="1">
        <f t="array" ref="K47">D47-G47</f>
        <v>0</v>
      </c>
      <c r="L47" s="10" cm="1">
        <f t="array" ref="L47">K47/3412+J47+I47</f>
        <v>72.6394105138573</v>
      </c>
      <c r="M47" s="15" cm="1">
        <f t="array" ref="M47">J47/L47</f>
        <v>0.991154797872776</v>
      </c>
      <c r="N47" s="15" cm="1">
        <f t="array" ref="N47">1-M47</f>
        <v>0.008845202127224</v>
      </c>
      <c r="O47" s="8" cm="1">
        <f t="array" ref="O47">B47/24*(65-A47)</f>
        <v>104.838316332513</v>
      </c>
      <c r="P47" s="18" cm="1">
        <f t="array" ref="P47">A47</f>
        <v>31</v>
      </c>
      <c r="Q47" s="2"/>
      <c r="R47" s="2"/>
      <c r="S47" s="2"/>
      <c r="T47" s="10"/>
      <c r="U47" s="10"/>
      <c r="V47" s="2"/>
      <c r="W47" s="10"/>
      <c r="X47" s="10"/>
      <c r="Y47" s="2"/>
      <c r="Z47" s="2"/>
    </row>
    <row r="48" ht="16" customHeight="1">
      <c r="A48" s="16" cm="1">
        <f t="array" ref="A48">'Data from Neep.org'!A35</f>
        <v>32</v>
      </c>
      <c r="B48" s="9" cm="1">
        <f t="array" ref="B48">'Data from Neep.org'!K35/'Data from Neep.org'!J35</f>
        <v>105.003734061931</v>
      </c>
      <c r="C48" s="17" cm="1">
        <f t="array" ref="C48">($B$5-A48)/($B$5-$B$3)*$B$4</f>
        <v>10980.3921568627</v>
      </c>
      <c r="D48" s="10" cm="1">
        <f t="array" ref="D48">C48*B48</f>
        <v>1152982.17793492</v>
      </c>
      <c r="E48" s="5" cm="1">
        <f t="array" ref="E48">'Heat Pump Performance Curve'!D43</f>
        <v>19250</v>
      </c>
      <c r="F48" s="14" cm="1">
        <f t="array" ref="F48">'Heat Pump Performance Curve'!G43</f>
        <v>3.48</v>
      </c>
      <c r="G48" s="10" cm="1">
        <f t="array" ref="G48">IF(F48&gt;1,MIN(E48,C48)*B48,0)</f>
        <v>1152982.17793492</v>
      </c>
      <c r="H48" s="15" cm="1">
        <f t="array" ref="H48">IF(C48&lt;'Heat Pump Performance Curve'!B43,IF(C48&lt;'Heat Pump Performance Curve'!B43/2,0.2,2/10*(1/(C48/'Heat Pump Performance Curve'!B43)-1)),0)</f>
        <v>0.0121964285714294</v>
      </c>
      <c r="I48" s="10" cm="1">
        <f t="array" ref="I48">H48*J48</f>
        <v>1.1843143854444</v>
      </c>
      <c r="J48" s="10" cm="1">
        <f t="array" ref="J48">IF(F48&gt;1,G48/3412/F48,0)</f>
        <v>97.1033756733267</v>
      </c>
      <c r="K48" s="10" cm="1">
        <f t="array" ref="K48">D48-G48</f>
        <v>0</v>
      </c>
      <c r="L48" s="10" cm="1">
        <f t="array" ref="L48">K48/3412+J48+I48</f>
        <v>98.2876900587711</v>
      </c>
      <c r="M48" s="15" cm="1">
        <f t="array" ref="M48">J48/L48</f>
        <v>0.987950531905509</v>
      </c>
      <c r="N48" s="15" cm="1">
        <f t="array" ref="N48">1-M48</f>
        <v>0.012049468094491</v>
      </c>
      <c r="O48" s="8" cm="1">
        <f t="array" ref="O48">B48/24*(65-A48)</f>
        <v>144.380134335155</v>
      </c>
      <c r="P48" s="18" cm="1">
        <f t="array" ref="P48">A48</f>
        <v>32</v>
      </c>
      <c r="Q48" s="2"/>
      <c r="R48" s="2"/>
      <c r="S48" s="2"/>
      <c r="T48" s="10"/>
      <c r="U48" s="10"/>
      <c r="V48" s="2"/>
      <c r="W48" s="10"/>
      <c r="X48" s="10"/>
      <c r="Y48" s="2"/>
      <c r="Z48" s="2"/>
    </row>
    <row r="49" ht="16" customHeight="1">
      <c r="A49" s="16" cm="1">
        <f t="array" ref="A49">'Data from Neep.org'!A36</f>
        <v>33</v>
      </c>
      <c r="B49" s="9" cm="1">
        <f t="array" ref="B49">'Data from Neep.org'!K36/'Data from Neep.org'!J36</f>
        <v>76.0016055912354</v>
      </c>
      <c r="C49" s="17" cm="1">
        <f t="array" ref="C49">($B$5-A49)/($B$5-$B$3)*$B$4</f>
        <v>10588.2352941176</v>
      </c>
      <c r="D49" s="10" cm="1">
        <f t="array" ref="D49">C49*B49</f>
        <v>804722.8827307241</v>
      </c>
      <c r="E49" s="5" cm="1">
        <f t="array" ref="E49">'Heat Pump Performance Curve'!D44</f>
        <v>19526.6666666667</v>
      </c>
      <c r="F49" s="14" cm="1">
        <f t="array" ref="F49">'Heat Pump Performance Curve'!G44</f>
        <v>3.534</v>
      </c>
      <c r="G49" s="10" cm="1">
        <f t="array" ref="G49">IF(F49&gt;1,MIN(E49,C49)*B49,0)</f>
        <v>804722.8827307241</v>
      </c>
      <c r="H49" s="15" cm="1">
        <f t="array" ref="H49">IF(C49&lt;'Heat Pump Performance Curve'!B44,IF(C49&lt;'Heat Pump Performance Curve'!B44/2,0.2,2/10*(1/(C49/'Heat Pump Performance Curve'!B44)-1)),0)</f>
        <v>0.0157111111111121</v>
      </c>
      <c r="I49" s="10" cm="1">
        <f t="array" ref="I49">H49*J49</f>
        <v>1.0485223284175</v>
      </c>
      <c r="J49" s="10" cm="1">
        <f t="array" ref="J49">IF(F49&gt;1,G49/3412/F49,0)</f>
        <v>66.7376305216188</v>
      </c>
      <c r="K49" s="10" cm="1">
        <f t="array" ref="K49">D49-G49</f>
        <v>0</v>
      </c>
      <c r="L49" s="10" cm="1">
        <f t="array" ref="L49">K49/3412+J49+I49</f>
        <v>67.7861528500363</v>
      </c>
      <c r="M49" s="15" cm="1">
        <f t="array" ref="M49">J49/L49</f>
        <v>0.984531909773119</v>
      </c>
      <c r="N49" s="15" cm="1">
        <f t="array" ref="N49">1-M49</f>
        <v>0.015468090226881</v>
      </c>
      <c r="O49" s="8" cm="1">
        <f t="array" ref="O49">B49/24*(65-A49)</f>
        <v>101.335474121647</v>
      </c>
      <c r="P49" s="18" cm="1">
        <f t="array" ref="P49">A49</f>
        <v>33</v>
      </c>
      <c r="Q49" s="2"/>
      <c r="R49" s="2"/>
      <c r="S49" s="2"/>
      <c r="T49" s="10"/>
      <c r="U49" s="10"/>
      <c r="V49" s="2"/>
      <c r="W49" s="10"/>
      <c r="X49" s="10"/>
      <c r="Y49" s="2"/>
      <c r="Z49" s="2"/>
    </row>
    <row r="50" ht="16" customHeight="1">
      <c r="A50" s="16" cm="1">
        <f t="array" ref="A50">'Data from Neep.org'!A37</f>
        <v>34</v>
      </c>
      <c r="B50" s="9" cm="1">
        <f t="array" ref="B50">'Data from Neep.org'!K37/'Data from Neep.org'!J37</f>
        <v>114.000784621420</v>
      </c>
      <c r="C50" s="17" cm="1">
        <f t="array" ref="C50">($B$5-A50)/($B$5-$B$3)*$B$4</f>
        <v>10196.0784313725</v>
      </c>
      <c r="D50" s="10" cm="1">
        <f t="array" ref="D50">C50*B50</f>
        <v>1162360.941238</v>
      </c>
      <c r="E50" s="5" cm="1">
        <f t="array" ref="E50">'Heat Pump Performance Curve'!D45</f>
        <v>19803.3333333333</v>
      </c>
      <c r="F50" s="14" cm="1">
        <f t="array" ref="F50">'Heat Pump Performance Curve'!G45</f>
        <v>3.588</v>
      </c>
      <c r="G50" s="10" cm="1">
        <f t="array" ref="G50">IF(F50&gt;1,MIN(E50,C50)*B50,0)</f>
        <v>1162360.941238</v>
      </c>
      <c r="H50" s="15" cm="1">
        <f t="array" ref="H50">IF(C50&lt;'Heat Pump Performance Curve'!B45,IF(C50&lt;'Heat Pump Performance Curve'!B45/2,0.2,2/10*(1/(C50/'Heat Pump Performance Curve'!B45)-1)),0)</f>
        <v>0.0194961538461549</v>
      </c>
      <c r="I50" s="10" cm="1">
        <f t="array" ref="I50">H50*J50</f>
        <v>1.85109409043051</v>
      </c>
      <c r="J50" s="10" cm="1">
        <f t="array" ref="J50">IF(F50&gt;1,G50/3412/F50,0)</f>
        <v>94.946629219157</v>
      </c>
      <c r="K50" s="10" cm="1">
        <f t="array" ref="K50">D50-G50</f>
        <v>0</v>
      </c>
      <c r="L50" s="10" cm="1">
        <f t="array" ref="L50">K50/3412+J50+I50</f>
        <v>96.7977233095875</v>
      </c>
      <c r="M50" s="15" cm="1">
        <f t="array" ref="M50">J50/L50</f>
        <v>0.980876677393433</v>
      </c>
      <c r="N50" s="15" cm="1">
        <f t="array" ref="N50">1-M50</f>
        <v>0.019123322606567</v>
      </c>
      <c r="O50" s="8" cm="1">
        <f t="array" ref="O50">B50/24*(65-A50)</f>
        <v>147.251013469334</v>
      </c>
      <c r="P50" s="18" cm="1">
        <f t="array" ref="P50">A50</f>
        <v>34</v>
      </c>
      <c r="Q50" s="2"/>
      <c r="R50" s="2"/>
      <c r="S50" s="2"/>
      <c r="T50" s="10"/>
      <c r="U50" s="10"/>
      <c r="V50" s="2"/>
      <c r="W50" s="10"/>
      <c r="X50" s="10"/>
      <c r="Y50" s="2"/>
      <c r="Z50" s="2"/>
    </row>
    <row r="51" ht="16" customHeight="1">
      <c r="A51" s="16" cm="1">
        <f t="array" ref="A51">'Data from Neep.org'!A38</f>
        <v>35</v>
      </c>
      <c r="B51" s="9" cm="1">
        <f t="array" ref="B51">'Data from Neep.org'!K38/'Data from Neep.org'!J38</f>
        <v>139.013057227379</v>
      </c>
      <c r="C51" s="17" cm="1">
        <f t="array" ref="C51">($B$5-A51)/($B$5-$B$3)*$B$4</f>
        <v>9803.921568627449</v>
      </c>
      <c r="D51" s="10" cm="1">
        <f t="array" ref="D51">C51*B51</f>
        <v>1362873.11007234</v>
      </c>
      <c r="E51" s="5" cm="1">
        <f t="array" ref="E51">'Heat Pump Performance Curve'!D46</f>
        <v>20080</v>
      </c>
      <c r="F51" s="14" cm="1">
        <f t="array" ref="F51">'Heat Pump Performance Curve'!G46</f>
        <v>3.642</v>
      </c>
      <c r="G51" s="10" cm="1">
        <f t="array" ref="G51">IF(F51&gt;1,MIN(E51,C51)*B51,0)</f>
        <v>1362873.11007234</v>
      </c>
      <c r="H51" s="15" cm="1">
        <f t="array" ref="H51">IF(C51&lt;'Heat Pump Performance Curve'!B46,IF(C51&lt;'Heat Pump Performance Curve'!B46/2,0.2,2/10*(1/(C51/'Heat Pump Performance Curve'!B46)-1)),0)</f>
        <v>0.023584</v>
      </c>
      <c r="I51" s="10" cm="1">
        <f t="array" ref="I51">H51*J51</f>
        <v>2.58656814723966</v>
      </c>
      <c r="J51" s="10" cm="1">
        <f t="array" ref="J51">IF(F51&gt;1,G51/3412/F51,0)</f>
        <v>109.674700951478</v>
      </c>
      <c r="K51" s="10" cm="1">
        <f t="array" ref="K51">D51-G51</f>
        <v>0</v>
      </c>
      <c r="L51" s="10" cm="1">
        <f t="array" ref="L51">K51/3412+J51+I51</f>
        <v>112.261269098718</v>
      </c>
      <c r="M51" s="15" cm="1">
        <f t="array" ref="M51">J51/L51</f>
        <v>0.976959389752084</v>
      </c>
      <c r="N51" s="15" cm="1">
        <f t="array" ref="N51">1-M51</f>
        <v>0.023040610247916</v>
      </c>
      <c r="O51" s="8" cm="1">
        <f t="array" ref="O51">B51/24*(65-A51)</f>
        <v>173.766321534224</v>
      </c>
      <c r="P51" s="18" cm="1">
        <f t="array" ref="P51">A51</f>
        <v>35</v>
      </c>
      <c r="Q51" s="2"/>
      <c r="R51" s="2"/>
      <c r="S51" s="2"/>
      <c r="T51" s="10"/>
      <c r="U51" s="10"/>
      <c r="V51" s="2"/>
      <c r="W51" s="10"/>
      <c r="X51" s="10"/>
      <c r="Y51" s="2"/>
      <c r="Z51" s="2"/>
    </row>
    <row r="52" ht="16" customHeight="1">
      <c r="A52" s="16" cm="1">
        <f t="array" ref="A52">'Data from Neep.org'!A39</f>
        <v>36</v>
      </c>
      <c r="B52" s="9" cm="1">
        <f t="array" ref="B52">'Data from Neep.org'!K39/'Data from Neep.org'!J39</f>
        <v>140.011369673786</v>
      </c>
      <c r="C52" s="17" cm="1">
        <f t="array" ref="C52">($B$5-A52)/($B$5-$B$3)*$B$4</f>
        <v>9411.764705882350</v>
      </c>
      <c r="D52" s="10" cm="1">
        <f t="array" ref="D52">C52*B52</f>
        <v>1317754.06751799</v>
      </c>
      <c r="E52" s="5" cm="1">
        <f t="array" ref="E52">'Heat Pump Performance Curve'!D47</f>
        <v>20356.6666666667</v>
      </c>
      <c r="F52" s="14" cm="1">
        <f t="array" ref="F52">'Heat Pump Performance Curve'!G47</f>
        <v>3.696</v>
      </c>
      <c r="G52" s="10" cm="1">
        <f t="array" ref="G52">IF(F52&gt;1,MIN(E52,C52)*B52,0)</f>
        <v>1317754.06751799</v>
      </c>
      <c r="H52" s="15" cm="1">
        <f t="array" ref="H52">IF(C52&lt;'Heat Pump Performance Curve'!B47,IF(C52&lt;'Heat Pump Performance Curve'!B47/2,0.2,2/10*(1/(C52/'Heat Pump Performance Curve'!B47)-1)),0)</f>
        <v>0.0280125000000001</v>
      </c>
      <c r="I52" s="10" cm="1">
        <f t="array" ref="I52">H52*J52</f>
        <v>2.92715183173438</v>
      </c>
      <c r="J52" s="10" cm="1">
        <f t="array" ref="J52">IF(F52&gt;1,G52/3412/F52,0)</f>
        <v>104.494487522869</v>
      </c>
      <c r="K52" s="10" cm="1">
        <f t="array" ref="K52">D52-G52</f>
        <v>0</v>
      </c>
      <c r="L52" s="10" cm="1">
        <f t="array" ref="L52">K52/3412+J52+I52</f>
        <v>107.421639354603</v>
      </c>
      <c r="M52" s="15" cm="1">
        <f t="array" ref="M52">J52/L52</f>
        <v>0.972750817718659</v>
      </c>
      <c r="N52" s="15" cm="1">
        <f t="array" ref="N52">1-M52</f>
        <v>0.027249182281341</v>
      </c>
      <c r="O52" s="8" cm="1">
        <f t="array" ref="O52">B52/24*(65-A52)</f>
        <v>169.180405022491</v>
      </c>
      <c r="P52" s="18" cm="1">
        <f t="array" ref="P52">A52</f>
        <v>36</v>
      </c>
      <c r="Q52" s="2"/>
      <c r="R52" s="2"/>
      <c r="S52" s="2"/>
      <c r="T52" s="10"/>
      <c r="U52" s="10"/>
      <c r="V52" s="2"/>
      <c r="W52" s="10"/>
      <c r="X52" s="10"/>
      <c r="Y52" s="2"/>
      <c r="Z52" s="2"/>
    </row>
    <row r="53" ht="16" customHeight="1">
      <c r="A53" s="16" cm="1">
        <f t="array" ref="A53">'Data from Neep.org'!A40</f>
        <v>37</v>
      </c>
      <c r="B53" s="9" cm="1">
        <f t="array" ref="B53">'Data from Neep.org'!K40/'Data from Neep.org'!J40</f>
        <v>155.010422441512</v>
      </c>
      <c r="C53" s="17" cm="1">
        <f t="array" ref="C53">($B$5-A53)/($B$5-$B$3)*$B$4</f>
        <v>9019.607843137250</v>
      </c>
      <c r="D53" s="10" cm="1">
        <f t="array" ref="D53">C53*B53</f>
        <v>1398133.22202148</v>
      </c>
      <c r="E53" s="5" cm="1">
        <f t="array" ref="E53">'Heat Pump Performance Curve'!D48</f>
        <v>20633.3333333333</v>
      </c>
      <c r="F53" s="14" cm="1">
        <f t="array" ref="F53">'Heat Pump Performance Curve'!G48</f>
        <v>3.75</v>
      </c>
      <c r="G53" s="10" cm="1">
        <f t="array" ref="G53">IF(F53&gt;1,MIN(E53,C53)*B53,0)</f>
        <v>1398133.22202148</v>
      </c>
      <c r="H53" s="15" cm="1">
        <f t="array" ref="H53">IF(C53&lt;'Heat Pump Performance Curve'!B48,IF(C53&lt;'Heat Pump Performance Curve'!B48/2,0.2,2/10*(1/(C53/'Heat Pump Performance Curve'!B48)-1)),0)</f>
        <v>0.0328260869565219</v>
      </c>
      <c r="I53" s="10" cm="1">
        <f t="array" ref="I53">H53*J53</f>
        <v>3.58696699670802</v>
      </c>
      <c r="J53" s="10" cm="1">
        <f t="array" ref="J53">IF(F53&gt;1,G53/3412/F53,0)</f>
        <v>109.271842283820</v>
      </c>
      <c r="K53" s="10" cm="1">
        <f t="array" ref="K53">D53-G53</f>
        <v>0</v>
      </c>
      <c r="L53" s="10" cm="1">
        <f t="array" ref="L53">K53/3412+J53+I53</f>
        <v>112.858809280528</v>
      </c>
      <c r="M53" s="15" cm="1">
        <f t="array" ref="M53">J53/L53</f>
        <v>0.96821721742791</v>
      </c>
      <c r="N53" s="15" cm="1">
        <f t="array" ref="N53">1-M53</f>
        <v>0.03178278257209</v>
      </c>
      <c r="O53" s="8" cm="1">
        <f t="array" ref="O53">B53/24*(65-A53)</f>
        <v>180.845492848431</v>
      </c>
      <c r="P53" s="18" cm="1">
        <f t="array" ref="P53">A53</f>
        <v>37</v>
      </c>
      <c r="Q53" s="2"/>
      <c r="R53" s="2"/>
      <c r="S53" s="2"/>
      <c r="T53" s="10"/>
      <c r="U53" s="10"/>
      <c r="V53" s="2"/>
      <c r="W53" s="10"/>
      <c r="X53" s="10"/>
      <c r="Y53" s="2"/>
      <c r="Z53" s="2"/>
    </row>
    <row r="54" ht="16" customHeight="1">
      <c r="A54" s="16" cm="1">
        <f t="array" ref="A54">'Data from Neep.org'!A41</f>
        <v>38</v>
      </c>
      <c r="B54" s="9" cm="1">
        <f t="array" ref="B54">'Data from Neep.org'!K41/'Data from Neep.org'!J41</f>
        <v>159.008229975658</v>
      </c>
      <c r="C54" s="17" cm="1">
        <f t="array" ref="C54">($B$5-A54)/($B$5-$B$3)*$B$4</f>
        <v>8627.450980392159</v>
      </c>
      <c r="D54" s="10" cm="1">
        <f t="array" ref="D54">C54*B54</f>
        <v>1371835.70959391</v>
      </c>
      <c r="E54" s="5" cm="1">
        <f t="array" ref="E54">'Heat Pump Performance Curve'!D49</f>
        <v>20910</v>
      </c>
      <c r="F54" s="14" cm="1">
        <f t="array" ref="F54">'Heat Pump Performance Curve'!G49</f>
        <v>3.804</v>
      </c>
      <c r="G54" s="10" cm="1">
        <f t="array" ref="G54">IF(F54&gt;1,MIN(E54,C54)*B54,0)</f>
        <v>1371835.70959391</v>
      </c>
      <c r="H54" s="15" cm="1">
        <f t="array" ref="H54">IF(C54&lt;'Heat Pump Performance Curve'!B49,IF(C54&lt;'Heat Pump Performance Curve'!B49/2,0.2,2/10*(1/(C54/'Heat Pump Performance Curve'!B49)-1)),0)</f>
        <v>0.0380772727272726</v>
      </c>
      <c r="I54" s="10" cm="1">
        <f t="array" ref="I54">H54*J54</f>
        <v>4.02456000927163</v>
      </c>
      <c r="J54" s="10" cm="1">
        <f t="array" ref="J54">IF(F54&gt;1,G54/3412/F54,0)</f>
        <v>105.694544829863</v>
      </c>
      <c r="K54" s="10" cm="1">
        <f t="array" ref="K54">D54-G54</f>
        <v>0</v>
      </c>
      <c r="L54" s="10" cm="1">
        <f t="array" ref="L54">K54/3412+J54+I54</f>
        <v>109.719104839135</v>
      </c>
      <c r="M54" s="15" cm="1">
        <f t="array" ref="M54">J54/L54</f>
        <v>0.963319423584684</v>
      </c>
      <c r="N54" s="15" cm="1">
        <f t="array" ref="N54">1-M54</f>
        <v>0.036680576415316</v>
      </c>
      <c r="O54" s="8" cm="1">
        <f t="array" ref="O54">B54/24*(65-A54)</f>
        <v>178.884258722615</v>
      </c>
      <c r="P54" s="18" cm="1">
        <f t="array" ref="P54">A54</f>
        <v>38</v>
      </c>
      <c r="Q54" s="2"/>
      <c r="R54" s="2"/>
      <c r="S54" s="2"/>
      <c r="T54" s="10"/>
      <c r="U54" s="10"/>
      <c r="V54" s="2"/>
      <c r="W54" s="10"/>
      <c r="X54" s="10"/>
      <c r="Y54" s="2"/>
      <c r="Z54" s="2"/>
    </row>
    <row r="55" ht="16" customHeight="1">
      <c r="A55" s="16" cm="1">
        <f t="array" ref="A55">'Data from Neep.org'!A42</f>
        <v>39</v>
      </c>
      <c r="B55" s="9" cm="1">
        <f t="array" ref="B55">'Data from Neep.org'!K42/'Data from Neep.org'!J42</f>
        <v>144.005100182149</v>
      </c>
      <c r="C55" s="17" cm="1">
        <f t="array" ref="C55">($B$5-A55)/($B$5-$B$3)*$B$4</f>
        <v>8235.294117647059</v>
      </c>
      <c r="D55" s="10" cm="1">
        <f t="array" ref="D55">C55*B55</f>
        <v>1185924.35444123</v>
      </c>
      <c r="E55" s="5" cm="1">
        <f t="array" ref="E55">'Heat Pump Performance Curve'!D50</f>
        <v>21186.6666666667</v>
      </c>
      <c r="F55" s="14" cm="1">
        <f t="array" ref="F55">'Heat Pump Performance Curve'!G50</f>
        <v>3.858</v>
      </c>
      <c r="G55" s="10" cm="1">
        <f t="array" ref="G55">IF(F55&gt;1,MIN(E55,C55)*B55,0)</f>
        <v>1185924.35444123</v>
      </c>
      <c r="H55" s="15" cm="1">
        <f t="array" ref="H55">IF(C55&lt;'Heat Pump Performance Curve'!B50,IF(C55&lt;'Heat Pump Performance Curve'!B50/2,0.2,2/10*(1/(C55/'Heat Pump Performance Curve'!B50)-1)),0)</f>
        <v>0.0438285714285714</v>
      </c>
      <c r="I55" s="10" cm="1">
        <f t="array" ref="I55">H55*J55</f>
        <v>3.94859923818945</v>
      </c>
      <c r="J55" s="10" cm="1">
        <f t="array" ref="J55">IF(F55&gt;1,G55/3412/F55,0)</f>
        <v>90.09189917642171</v>
      </c>
      <c r="K55" s="10" cm="1">
        <f t="array" ref="K55">D55-G55</f>
        <v>0</v>
      </c>
      <c r="L55" s="10" cm="1">
        <f t="array" ref="L55">K55/3412+J55+I55</f>
        <v>94.04049841461121</v>
      </c>
      <c r="M55" s="15" cm="1">
        <f t="array" ref="M55">J55/L55</f>
        <v>0.958011715114687</v>
      </c>
      <c r="N55" s="15" cm="1">
        <f t="array" ref="N55">1-M55</f>
        <v>0.041988284885313</v>
      </c>
      <c r="O55" s="8" cm="1">
        <f t="array" ref="O55">B55/24*(65-A55)</f>
        <v>156.005525197328</v>
      </c>
      <c r="P55" s="18" cm="1">
        <f t="array" ref="P55">A55</f>
        <v>39</v>
      </c>
      <c r="Q55" s="2"/>
      <c r="R55" s="2"/>
      <c r="S55" s="2"/>
      <c r="T55" s="10"/>
      <c r="U55" s="10"/>
      <c r="V55" s="2"/>
      <c r="W55" s="10"/>
      <c r="X55" s="10"/>
      <c r="Y55" s="2"/>
      <c r="Z55" s="2"/>
    </row>
    <row r="56" ht="16" customHeight="1">
      <c r="A56" s="16" cm="1">
        <f t="array" ref="A56">'Data from Neep.org'!A43</f>
        <v>40</v>
      </c>
      <c r="B56" s="9" cm="1">
        <f t="array" ref="B56">'Data from Neep.org'!K43/'Data from Neep.org'!J43</f>
        <v>106.001785031238</v>
      </c>
      <c r="C56" s="17" cm="1">
        <f t="array" ref="C56">($B$5-A56)/($B$5-$B$3)*$B$4</f>
        <v>7843.137254901960</v>
      </c>
      <c r="D56" s="10" cm="1">
        <f t="array" ref="D56">C56*B56</f>
        <v>831386.549264612</v>
      </c>
      <c r="E56" s="5" cm="1">
        <f t="array" ref="E56">'Heat Pump Performance Curve'!D51</f>
        <v>21463.3333333333</v>
      </c>
      <c r="F56" s="14" cm="1">
        <f t="array" ref="F56">'Heat Pump Performance Curve'!G51</f>
        <v>3.912</v>
      </c>
      <c r="G56" s="10" cm="1">
        <f t="array" ref="G56">IF(F56&gt;1,MIN(E56,C56)*B56,0)</f>
        <v>831386.549264612</v>
      </c>
      <c r="H56" s="15" cm="1">
        <f t="array" ref="H56">IF(C56&lt;'Heat Pump Performance Curve'!B51,IF(C56&lt;'Heat Pump Performance Curve'!B51/2,0.2,2/10*(1/(C56/'Heat Pump Performance Curve'!B51)-1)),0)</f>
        <v>0.050155</v>
      </c>
      <c r="I56" s="10" cm="1">
        <f t="array" ref="I56">H56*J56</f>
        <v>3.12398802212319</v>
      </c>
      <c r="J56" s="10" cm="1">
        <f t="array" ref="J56">IF(F56&gt;1,G56/3412/F56,0)</f>
        <v>62.2866717600077</v>
      </c>
      <c r="K56" s="10" cm="1">
        <f t="array" ref="K56">D56-G56</f>
        <v>0</v>
      </c>
      <c r="L56" s="10" cm="1">
        <f t="array" ref="L56">K56/3412+J56+I56</f>
        <v>65.41065978213091</v>
      </c>
      <c r="M56" s="15" cm="1">
        <f t="array" ref="M56">J56/L56</f>
        <v>0.952240383562426</v>
      </c>
      <c r="N56" s="15" cm="1">
        <f t="array" ref="N56">1-M56</f>
        <v>0.047759616437574</v>
      </c>
      <c r="O56" s="8" cm="1">
        <f t="array" ref="O56">B56/24*(65-A56)</f>
        <v>110.418526074206</v>
      </c>
      <c r="P56" s="18" cm="1">
        <f t="array" ref="P56">A56</f>
        <v>40</v>
      </c>
      <c r="Q56" s="2"/>
      <c r="R56" s="2"/>
      <c r="S56" s="2"/>
      <c r="T56" s="10"/>
      <c r="U56" s="10"/>
      <c r="V56" s="2"/>
      <c r="W56" s="10"/>
      <c r="X56" s="10"/>
      <c r="Y56" s="2"/>
      <c r="Z56" s="2"/>
    </row>
    <row r="57" ht="16" customHeight="1">
      <c r="A57" s="16" cm="1">
        <f t="array" ref="A57">'Data from Neep.org'!A44</f>
        <v>41</v>
      </c>
      <c r="B57" s="9" cm="1">
        <f t="array" ref="B57">'Data from Neep.org'!K44/'Data from Neep.org'!J44</f>
        <v>155.020268456376</v>
      </c>
      <c r="C57" s="17" cm="1">
        <f t="array" ref="C57">($B$5-A57)/($B$5-$B$3)*$B$4</f>
        <v>7450.980392156860</v>
      </c>
      <c r="D57" s="10" cm="1">
        <f t="array" ref="D57">C57*B57</f>
        <v>1155052.98065535</v>
      </c>
      <c r="E57" s="5" cm="1">
        <f t="array" ref="E57">'Heat Pump Performance Curve'!D52</f>
        <v>21740</v>
      </c>
      <c r="F57" s="14" cm="1">
        <f t="array" ref="F57">'Heat Pump Performance Curve'!G52</f>
        <v>3.966</v>
      </c>
      <c r="G57" s="10" cm="1">
        <f t="array" ref="G57">IF(F57&gt;1,MIN(E57,C57)*B57,0)</f>
        <v>1155052.98065535</v>
      </c>
      <c r="H57" s="15" cm="1">
        <f t="array" ref="H57">IF(C57&lt;'Heat Pump Performance Curve'!B52,IF(C57&lt;'Heat Pump Performance Curve'!B52/2,0.2,2/10*(1/(C57/'Heat Pump Performance Curve'!B52)-1)),0)</f>
        <v>0.0571473684210527</v>
      </c>
      <c r="I57" s="10" cm="1">
        <f t="array" ref="I57">H57*J57</f>
        <v>4.87793949562979</v>
      </c>
      <c r="J57" s="10" cm="1">
        <f t="array" ref="J57">IF(F57&gt;1,G57/3412/F57,0)</f>
        <v>85.3572024470122</v>
      </c>
      <c r="K57" s="10" cm="1">
        <f t="array" ref="K57">D57-G57</f>
        <v>0</v>
      </c>
      <c r="L57" s="10" cm="1">
        <f t="array" ref="L57">K57/3412+J57+I57</f>
        <v>90.235141942642</v>
      </c>
      <c r="M57" s="15" cm="1">
        <f t="array" ref="M57">J57/L57</f>
        <v>0.9459419092094909</v>
      </c>
      <c r="N57" s="15" cm="1">
        <f t="array" ref="N57">1-M57</f>
        <v>0.054058090790509</v>
      </c>
      <c r="O57" s="8" cm="1">
        <f t="array" ref="O57">B57/24*(65-A57)</f>
        <v>155.020268456376</v>
      </c>
      <c r="P57" s="18" cm="1">
        <f t="array" ref="P57">A57</f>
        <v>41</v>
      </c>
      <c r="Q57" s="2"/>
      <c r="R57" s="2"/>
      <c r="S57" s="2"/>
      <c r="T57" s="10"/>
      <c r="U57" s="10"/>
      <c r="V57" s="2"/>
      <c r="W57" s="10"/>
      <c r="X57" s="10"/>
      <c r="Y57" s="2"/>
      <c r="Z57" s="2"/>
    </row>
    <row r="58" ht="16" customHeight="1">
      <c r="A58" s="16" cm="1">
        <f t="array" ref="A58">'Data from Neep.org'!A45</f>
        <v>42</v>
      </c>
      <c r="B58" s="9" cm="1">
        <f t="array" ref="B58">'Data from Neep.org'!K45/'Data from Neep.org'!J45</f>
        <v>109.012609804477</v>
      </c>
      <c r="C58" s="17" cm="1">
        <f t="array" ref="C58">($B$5-A58)/($B$5-$B$3)*$B$4</f>
        <v>7058.823529411760</v>
      </c>
      <c r="D58" s="10" cm="1">
        <f t="array" ref="D58">C58*B58</f>
        <v>769500.775090425</v>
      </c>
      <c r="E58" s="5" cm="1">
        <f t="array" ref="E58">'Heat Pump Performance Curve'!D53</f>
        <v>22016.6666666667</v>
      </c>
      <c r="F58" s="14" cm="1">
        <f t="array" ref="F58">'Heat Pump Performance Curve'!G53</f>
        <v>4.02</v>
      </c>
      <c r="G58" s="10" cm="1">
        <f t="array" ref="G58">IF(F58&gt;1,MIN(E58,C58)*B58,0)</f>
        <v>769500.775090425</v>
      </c>
      <c r="H58" s="15" cm="1">
        <f t="array" ref="H58">IF(C58&lt;'Heat Pump Performance Curve'!B53,IF(C58&lt;'Heat Pump Performance Curve'!B53/2,0.2,2/10*(1/(C58/'Heat Pump Performance Curve'!B53)-1)),0)</f>
        <v>0.0649166666666668</v>
      </c>
      <c r="I58" s="10" cm="1">
        <f t="array" ref="I58">H58*J58</f>
        <v>3.64191828928969</v>
      </c>
      <c r="J58" s="10" cm="1">
        <f t="array" ref="J58">IF(F58&gt;1,G58/3412/F58,0)</f>
        <v>56.1014370622288</v>
      </c>
      <c r="K58" s="10" cm="1">
        <f t="array" ref="K58">D58-G58</f>
        <v>0</v>
      </c>
      <c r="L58" s="10" cm="1">
        <f t="array" ref="L58">K58/3412+J58+I58</f>
        <v>59.7433553515185</v>
      </c>
      <c r="M58" s="15" cm="1">
        <f t="array" ref="M58">J58/L58</f>
        <v>0.939040613506534</v>
      </c>
      <c r="N58" s="15" cm="1">
        <f t="array" ref="N58">1-M58</f>
        <v>0.060959386493466</v>
      </c>
      <c r="O58" s="8" cm="1">
        <f t="array" ref="O58">B58/24*(65-A58)</f>
        <v>104.470417729290</v>
      </c>
      <c r="P58" s="18" cm="1">
        <f t="array" ref="P58">A58</f>
        <v>42</v>
      </c>
      <c r="Q58" s="2"/>
      <c r="R58" s="2"/>
      <c r="S58" s="2"/>
      <c r="T58" s="10"/>
      <c r="U58" s="10"/>
      <c r="V58" s="2"/>
      <c r="W58" s="10"/>
      <c r="X58" s="10"/>
      <c r="Y58" s="2"/>
      <c r="Z58" s="2"/>
    </row>
    <row r="59" ht="16" customHeight="1">
      <c r="A59" s="16" cm="1">
        <f t="array" ref="A59">'Data from Neep.org'!A46</f>
        <v>43</v>
      </c>
      <c r="B59" s="9" cm="1">
        <f t="array" ref="B59">'Data from Neep.org'!K46/'Data from Neep.org'!J46</f>
        <v>153.015301530153</v>
      </c>
      <c r="C59" s="17" cm="1">
        <f t="array" ref="C59">($B$5-A59)/($B$5-$B$3)*$B$4</f>
        <v>6666.666666666670</v>
      </c>
      <c r="D59" s="10" cm="1">
        <f t="array" ref="D59">C59*B59</f>
        <v>1020102.01020102</v>
      </c>
      <c r="E59" s="5" cm="1">
        <f t="array" ref="E59">'Heat Pump Performance Curve'!D54</f>
        <v>22293.3333333333</v>
      </c>
      <c r="F59" s="14" cm="1">
        <f t="array" ref="F59">'Heat Pump Performance Curve'!G54</f>
        <v>4.074</v>
      </c>
      <c r="G59" s="10" cm="1">
        <f t="array" ref="G59">IF(F59&gt;1,MIN(E59,C59)*B59,0)</f>
        <v>1020102.01020102</v>
      </c>
      <c r="H59" s="15" cm="1">
        <f t="array" ref="H59">IF(C59&lt;'Heat Pump Performance Curve'!B54,IF(C59&lt;'Heat Pump Performance Curve'!B54/2,0.2,2/10*(1/(C59/'Heat Pump Performance Curve'!B54)-1)),0)</f>
        <v>0.0735999999999999</v>
      </c>
      <c r="I59" s="10" cm="1">
        <f t="array" ref="I59">H59*J59</f>
        <v>5.40121382434882</v>
      </c>
      <c r="J59" s="10" cm="1">
        <f t="array" ref="J59">IF(F59&gt;1,G59/3412/F59,0)</f>
        <v>73.3860573960439</v>
      </c>
      <c r="K59" s="10" cm="1">
        <f t="array" ref="K59">D59-G59</f>
        <v>0</v>
      </c>
      <c r="L59" s="10" cm="1">
        <f t="array" ref="L59">K59/3412+J59+I59</f>
        <v>78.7872712203927</v>
      </c>
      <c r="M59" s="15" cm="1">
        <f t="array" ref="M59">J59/L59</f>
        <v>0.931445603576751</v>
      </c>
      <c r="N59" s="15" cm="1">
        <f t="array" ref="N59">1-M59</f>
        <v>0.06855439642324899</v>
      </c>
      <c r="O59" s="8" cm="1">
        <f t="array" ref="O59">B59/24*(65-A59)</f>
        <v>140.264026402640</v>
      </c>
      <c r="P59" s="18" cm="1">
        <f t="array" ref="P59">A59</f>
        <v>43</v>
      </c>
      <c r="Q59" s="2"/>
      <c r="R59" s="2"/>
      <c r="S59" s="2"/>
      <c r="T59" s="10"/>
      <c r="U59" s="10"/>
      <c r="V59" s="2"/>
      <c r="W59" s="10"/>
      <c r="X59" s="10"/>
      <c r="Y59" s="2"/>
      <c r="Z59" s="2"/>
    </row>
    <row r="60" ht="16" customHeight="1">
      <c r="A60" s="16" cm="1">
        <f t="array" ref="A60">'Data from Neep.org'!A47</f>
        <v>44</v>
      </c>
      <c r="B60" s="9" cm="1">
        <f t="array" ref="B60">'Data from Neep.org'!K47/'Data from Neep.org'!J47</f>
        <v>193.015620019127</v>
      </c>
      <c r="C60" s="17" cm="1">
        <f t="array" ref="C60">($B$5-A60)/($B$5-$B$3)*$B$4</f>
        <v>6274.509803921570</v>
      </c>
      <c r="D60" s="10" cm="1">
        <f t="array" ref="D60">C60*B60</f>
        <v>1211078.40012001</v>
      </c>
      <c r="E60" s="5" cm="1">
        <f t="array" ref="E60">'Heat Pump Performance Curve'!D55</f>
        <v>22570</v>
      </c>
      <c r="F60" s="14" cm="1">
        <f t="array" ref="F60">'Heat Pump Performance Curve'!G55</f>
        <v>4.128</v>
      </c>
      <c r="G60" s="10" cm="1">
        <f t="array" ref="G60">IF(F60&gt;1,MIN(E60,C60)*B60,0)</f>
        <v>1211078.40012001</v>
      </c>
      <c r="H60" s="15" cm="1">
        <f t="array" ref="H60">IF(C60&lt;'Heat Pump Performance Curve'!B55,IF(C60&lt;'Heat Pump Performance Curve'!B55/2,0.2,2/10*(1/(C60/'Heat Pump Performance Curve'!B55)-1)),0)</f>
        <v>0.08336874999999989</v>
      </c>
      <c r="I60" s="10" cm="1">
        <f t="array" ref="I60">H60*J60</f>
        <v>7.16847602752405</v>
      </c>
      <c r="J60" s="10" cm="1">
        <f t="array" ref="J60">IF(F60&gt;1,G60/3412/F60,0)</f>
        <v>85.98516863361939</v>
      </c>
      <c r="K60" s="10" cm="1">
        <f t="array" ref="K60">D60-G60</f>
        <v>0</v>
      </c>
      <c r="L60" s="10" cm="1">
        <f t="array" ref="L60">K60/3412+J60+I60</f>
        <v>93.1536446611435</v>
      </c>
      <c r="M60" s="15" cm="1">
        <f t="array" ref="M60">J60/L60</f>
        <v>0.92304674654867</v>
      </c>
      <c r="N60" s="15" cm="1">
        <f t="array" ref="N60">1-M60</f>
        <v>0.07695325345133</v>
      </c>
      <c r="O60" s="8" cm="1">
        <f t="array" ref="O60">B60/24*(65-A60)</f>
        <v>168.888667516736</v>
      </c>
      <c r="P60" s="18" cm="1">
        <f t="array" ref="P60">A60</f>
        <v>44</v>
      </c>
      <c r="Q60" s="2"/>
      <c r="R60" s="2"/>
      <c r="S60" s="2"/>
      <c r="T60" s="10"/>
      <c r="U60" s="10"/>
      <c r="V60" s="2"/>
      <c r="W60" s="10"/>
      <c r="X60" s="10"/>
      <c r="Y60" s="2"/>
      <c r="Z60" s="2"/>
    </row>
    <row r="61" ht="16" customHeight="1">
      <c r="A61" s="16" cm="1">
        <f t="array" ref="A61">'Data from Neep.org'!A48</f>
        <v>45</v>
      </c>
      <c r="B61" s="9" cm="1">
        <f t="array" ref="B61">'Data from Neep.org'!K48/'Data from Neep.org'!J48</f>
        <v>197.011730703842</v>
      </c>
      <c r="C61" s="17" cm="1">
        <f t="array" ref="C61">($B$5-A61)/($B$5-$B$3)*$B$4</f>
        <v>5882.352941176470</v>
      </c>
      <c r="D61" s="10" cm="1">
        <f t="array" ref="D61">C61*B61</f>
        <v>1158892.53355201</v>
      </c>
      <c r="E61" s="5" cm="1">
        <f t="array" ref="E61">'Heat Pump Performance Curve'!D56</f>
        <v>22846.6666666667</v>
      </c>
      <c r="F61" s="14" cm="1">
        <f t="array" ref="F61">'Heat Pump Performance Curve'!G56</f>
        <v>4.182</v>
      </c>
      <c r="G61" s="10" cm="1">
        <f t="array" ref="G61">IF(F61&gt;1,MIN(E61,C61)*B61,0)</f>
        <v>1158892.53355201</v>
      </c>
      <c r="H61" s="15" cm="1">
        <f t="array" ref="H61">IF(C61&lt;'Heat Pump Performance Curve'!B56,IF(C61&lt;'Heat Pump Performance Curve'!B56/2,0.2,2/10*(1/(C61/'Heat Pump Performance Curve'!B56)-1)),0)</f>
        <v>0.09444</v>
      </c>
      <c r="I61" s="10" cm="1">
        <f t="array" ref="I61">H61*J61</f>
        <v>7.67018947310137</v>
      </c>
      <c r="J61" s="10" cm="1">
        <f t="array" ref="J61">IF(F61&gt;1,G61/3412/F61,0)</f>
        <v>81.2175928960331</v>
      </c>
      <c r="K61" s="10" cm="1">
        <f t="array" ref="K61">D61-G61</f>
        <v>0</v>
      </c>
      <c r="L61" s="10" cm="1">
        <f t="array" ref="L61">K61/3412+J61+I61</f>
        <v>88.8877823691345</v>
      </c>
      <c r="M61" s="15" cm="1">
        <f t="array" ref="M61">J61/L61</f>
        <v>0.9137092942509411</v>
      </c>
      <c r="N61" s="15" cm="1">
        <f t="array" ref="N61">1-M61</f>
        <v>0.086290705749059</v>
      </c>
      <c r="O61" s="8" cm="1">
        <f t="array" ref="O61">B61/24*(65-A61)</f>
        <v>164.176442253202</v>
      </c>
      <c r="P61" s="18" cm="1">
        <f t="array" ref="P61">A61</f>
        <v>45</v>
      </c>
      <c r="Q61" s="2"/>
      <c r="R61" s="2"/>
      <c r="S61" s="2"/>
      <c r="T61" s="10"/>
      <c r="U61" s="10"/>
      <c r="V61" s="2"/>
      <c r="W61" s="10"/>
      <c r="X61" s="10"/>
      <c r="Y61" s="2"/>
      <c r="Z61" s="2"/>
    </row>
    <row r="62" ht="16" customHeight="1">
      <c r="A62" s="16" cm="1">
        <f t="array" ref="A62">'Data from Neep.org'!A49</f>
        <v>46</v>
      </c>
      <c r="B62" s="9" cm="1">
        <f t="array" ref="B62">'Data from Neep.org'!K49/'Data from Neep.org'!J49</f>
        <v>195.006921675774</v>
      </c>
      <c r="C62" s="17" cm="1">
        <f t="array" ref="C62">($B$5-A62)/($B$5-$B$3)*$B$4</f>
        <v>5490.196078431370</v>
      </c>
      <c r="D62" s="10" cm="1">
        <f t="array" ref="D62">C62*B62</f>
        <v>1070626.23665131</v>
      </c>
      <c r="E62" s="5" cm="1">
        <f t="array" ref="E62">'Heat Pump Performance Curve'!D57</f>
        <v>23123.3333333333</v>
      </c>
      <c r="F62" s="14" cm="1">
        <f t="array" ref="F62">'Heat Pump Performance Curve'!G57</f>
        <v>4.236</v>
      </c>
      <c r="G62" s="10" cm="1">
        <f t="array" ref="G62">IF(F62&gt;1,MIN(E62,C62)*B62,0)</f>
        <v>1070626.23665131</v>
      </c>
      <c r="H62" s="15" cm="1">
        <f t="array" ref="H62">IF(C62&lt;'Heat Pump Performance Curve'!B57,IF(C62&lt;'Heat Pump Performance Curve'!B57/2,0.2,2/10*(1/(C62/'Heat Pump Performance Curve'!B57)-1)),0)</f>
        <v>0.107092857142857</v>
      </c>
      <c r="I62" s="10" cm="1">
        <f t="array" ref="I62">H62*J62</f>
        <v>7.93292618668914</v>
      </c>
      <c r="J62" s="10" cm="1">
        <f t="array" ref="J62">IF(F62&gt;1,G62/3412/F62,0)</f>
        <v>74.0752128417582</v>
      </c>
      <c r="K62" s="10" cm="1">
        <f t="array" ref="K62">D62-G62</f>
        <v>0</v>
      </c>
      <c r="L62" s="10" cm="1">
        <f t="array" ref="L62">K62/3412+J62+I62</f>
        <v>82.0081390284473</v>
      </c>
      <c r="M62" s="15" cm="1">
        <f t="array" ref="M62">J62/L62</f>
        <v>0.903266599136736</v>
      </c>
      <c r="N62" s="15" cm="1">
        <f t="array" ref="N62">1-M62</f>
        <v>0.096733400863264</v>
      </c>
      <c r="O62" s="8" cm="1">
        <f t="array" ref="O62">B62/24*(65-A62)</f>
        <v>154.380479659988</v>
      </c>
      <c r="P62" s="18" cm="1">
        <f t="array" ref="P62">A62</f>
        <v>46</v>
      </c>
      <c r="Q62" s="2"/>
      <c r="R62" s="2"/>
      <c r="S62" s="2"/>
      <c r="T62" s="10"/>
      <c r="U62" s="10"/>
      <c r="V62" s="2"/>
      <c r="W62" s="10"/>
      <c r="X62" s="10"/>
      <c r="Y62" s="2"/>
      <c r="Z62" s="2"/>
    </row>
    <row r="63" ht="16" customHeight="1">
      <c r="A63" s="16" cm="1">
        <f t="array" ref="A63">'Data from Neep.org'!A50</f>
        <v>47</v>
      </c>
      <c r="B63" s="9" cm="1">
        <f t="array" ref="B63">'Data from Neep.org'!K50/'Data from Neep.org'!J50</f>
        <v>198.001373087485</v>
      </c>
      <c r="C63" s="17" cm="1">
        <f t="array" ref="C63">($B$5-A63)/($B$5-$B$3)*$B$4</f>
        <v>5098.039215686270</v>
      </c>
      <c r="D63" s="10" cm="1">
        <f t="array" ref="D63">C63*B63</f>
        <v>1009418.76475973</v>
      </c>
      <c r="E63" s="5" cm="1">
        <f t="array" ref="E63">'Heat Pump Performance Curve'!D58</f>
        <v>23400</v>
      </c>
      <c r="F63" s="14" cm="1">
        <f t="array" ref="F63">'Heat Pump Performance Curve'!G58</f>
        <v>4.29</v>
      </c>
      <c r="G63" s="10" cm="1">
        <f t="array" ref="G63">IF(F63&gt;1,MIN(E63,C63)*B63,0)</f>
        <v>1009418.76475973</v>
      </c>
      <c r="H63" s="15" cm="1">
        <f t="array" ref="H63">IF(C63&lt;'Heat Pump Performance Curve'!B58,IF(C63&lt;'Heat Pump Performance Curve'!B58/2,0.2,2/10*(1/(C63/'Heat Pump Performance Curve'!B58)-1)),0)</f>
        <v>0.121692307692308</v>
      </c>
      <c r="I63" s="10" cm="1">
        <f t="array" ref="I63">H63*J63</f>
        <v>8.39205238275513</v>
      </c>
      <c r="J63" s="10" cm="1">
        <f t="array" ref="J63">IF(F63&gt;1,G63/3412/F63,0)</f>
        <v>68.96123955487759</v>
      </c>
      <c r="K63" s="10" cm="1">
        <f t="array" ref="K63">D63-G63</f>
        <v>0</v>
      </c>
      <c r="L63" s="10" cm="1">
        <f t="array" ref="L63">K63/3412+J63+I63</f>
        <v>77.3532919376327</v>
      </c>
      <c r="M63" s="15" cm="1">
        <f t="array" ref="M63">J63/L63</f>
        <v>0.891510080921684</v>
      </c>
      <c r="N63" s="15" cm="1">
        <f t="array" ref="N63">1-M63</f>
        <v>0.108489919078316</v>
      </c>
      <c r="O63" s="8" cm="1">
        <f t="array" ref="O63">B63/24*(65-A63)</f>
        <v>148.501029815614</v>
      </c>
      <c r="P63" s="18" cm="1">
        <f t="array" ref="P63">A63</f>
        <v>47</v>
      </c>
      <c r="Q63" s="2"/>
      <c r="R63" s="2"/>
      <c r="S63" s="2"/>
      <c r="T63" s="10"/>
      <c r="U63" s="10"/>
      <c r="V63" s="2"/>
      <c r="W63" s="10"/>
      <c r="X63" s="10"/>
      <c r="Y63" s="2"/>
      <c r="Z63" s="2"/>
    </row>
    <row r="64" ht="16" customHeight="1">
      <c r="A64" s="16" cm="1">
        <f t="array" ref="A64">'Data from Neep.org'!A51</f>
        <v>48</v>
      </c>
      <c r="B64" s="9" cm="1">
        <f t="array" ref="B64">'Data from Neep.org'!K51/'Data from Neep.org'!J51</f>
        <v>182.034006376196</v>
      </c>
      <c r="C64" s="17" cm="1">
        <f t="array" ref="C64">($B$5-A64)/($B$5-$B$3)*$B$4</f>
        <v>4705.882352941180</v>
      </c>
      <c r="D64" s="10" cm="1">
        <f t="array" ref="D64">C64*B64</f>
        <v>856630.618240923</v>
      </c>
      <c r="E64" s="5" cm="1">
        <f t="array" ref="E64">'Heat Pump Performance Curve'!D59</f>
        <v>23676.6666666667</v>
      </c>
      <c r="F64" s="14" cm="1">
        <f t="array" ref="F64">'Heat Pump Performance Curve'!G59</f>
        <v>4.344</v>
      </c>
      <c r="G64" s="10" cm="1">
        <f t="array" ref="G64">IF(F64&gt;1,MIN(E64,C64)*B64,0)</f>
        <v>856630.618240923</v>
      </c>
      <c r="H64" s="15" cm="1">
        <f t="array" ref="H64">IF(C64&lt;'Heat Pump Performance Curve'!B59,IF(C64&lt;'Heat Pump Performance Curve'!B59/2,0.2,2/10*(1/(C64/'Heat Pump Performance Curve'!B59)-1)),0)</f>
        <v>0.138725</v>
      </c>
      <c r="I64" s="10" cm="1">
        <f t="array" ref="I64">H64*J64</f>
        <v>8.01769419297616</v>
      </c>
      <c r="J64" s="10" cm="1">
        <f t="array" ref="J64">IF(F64&gt;1,G64/3412/F64,0)</f>
        <v>57.7955969938811</v>
      </c>
      <c r="K64" s="10" cm="1">
        <f t="array" ref="K64">D64-G64</f>
        <v>0</v>
      </c>
      <c r="L64" s="10" cm="1">
        <f t="array" ref="L64">K64/3412+J64+I64</f>
        <v>65.8132911868573</v>
      </c>
      <c r="M64" s="15" cm="1">
        <f t="array" ref="M64">J64/L64</f>
        <v>0.878175152034073</v>
      </c>
      <c r="N64" s="15" cm="1">
        <f t="array" ref="N64">1-M64</f>
        <v>0.121824847965927</v>
      </c>
      <c r="O64" s="8" cm="1">
        <f t="array" ref="O64">B64/24*(65-A64)</f>
        <v>128.940754516472</v>
      </c>
      <c r="P64" s="18" cm="1">
        <f t="array" ref="P64">A64</f>
        <v>48</v>
      </c>
      <c r="Q64" s="2"/>
      <c r="R64" s="2"/>
      <c r="S64" s="2"/>
      <c r="T64" s="10"/>
      <c r="U64" s="10"/>
      <c r="V64" s="2"/>
      <c r="W64" s="10"/>
      <c r="X64" s="10"/>
      <c r="Y64" s="2"/>
      <c r="Z64" s="2"/>
    </row>
    <row r="65" ht="16" customHeight="1">
      <c r="A65" s="16" cm="1">
        <f t="array" ref="A65">'Data from Neep.org'!A52</f>
        <v>49</v>
      </c>
      <c r="B65" s="9" cm="1">
        <f t="array" ref="B65">'Data from Neep.org'!K52/'Data from Neep.org'!J52</f>
        <v>125.020867145838</v>
      </c>
      <c r="C65" s="17" cm="1">
        <f t="array" ref="C65">($B$5-A65)/($B$5-$B$3)*$B$4</f>
        <v>4313.725490196080</v>
      </c>
      <c r="D65" s="10" cm="1">
        <f t="array" ref="D65">C65*B65</f>
        <v>539305.701413419</v>
      </c>
      <c r="E65" s="5" cm="1">
        <f t="array" ref="E65">'Heat Pump Performance Curve'!D60</f>
        <v>23953.3333333333</v>
      </c>
      <c r="F65" s="14" cm="1">
        <f t="array" ref="F65">'Heat Pump Performance Curve'!G60</f>
        <v>4.398</v>
      </c>
      <c r="G65" s="10" cm="1">
        <f t="array" ref="G65">IF(F65&gt;1,MIN(E65,C65)*B65,0)</f>
        <v>539305.701413419</v>
      </c>
      <c r="H65" s="15" cm="1">
        <f t="array" ref="H65">IF(C65&lt;'Heat Pump Performance Curve'!B60,IF(C65&lt;'Heat Pump Performance Curve'!B60/2,0.2,2/10*(1/(C65/'Heat Pump Performance Curve'!B60)-1)),0)</f>
        <v>0.158854545454545</v>
      </c>
      <c r="I65" s="10" cm="1">
        <f t="array" ref="I65">H65*J65</f>
        <v>5.70913628404265</v>
      </c>
      <c r="J65" s="10" cm="1">
        <f t="array" ref="J65">IF(F65&gt;1,G65/3412/F65,0)</f>
        <v>35.9393951725245</v>
      </c>
      <c r="K65" s="10" cm="1">
        <f t="array" ref="K65">D65-G65</f>
        <v>0</v>
      </c>
      <c r="L65" s="10" cm="1">
        <f t="array" ref="L65">K65/3412+J65+I65</f>
        <v>41.6485314565672</v>
      </c>
      <c r="M65" s="15" cm="1">
        <f t="array" ref="M65">J65/L65</f>
        <v>0.862921066256648</v>
      </c>
      <c r="N65" s="15" cm="1">
        <f t="array" ref="N65">1-M65</f>
        <v>0.137078933743352</v>
      </c>
      <c r="O65" s="8" cm="1">
        <f t="array" ref="O65">B65/24*(65-A65)</f>
        <v>83.34724476389199</v>
      </c>
      <c r="P65" s="18" cm="1">
        <f t="array" ref="P65">A65</f>
        <v>49</v>
      </c>
      <c r="Q65" s="2"/>
      <c r="R65" s="2"/>
      <c r="S65" s="2"/>
      <c r="T65" s="10"/>
      <c r="U65" s="10"/>
      <c r="V65" s="2"/>
      <c r="W65" s="10"/>
      <c r="X65" s="10"/>
      <c r="Y65" s="2"/>
      <c r="Z65" s="2"/>
    </row>
    <row r="66" ht="16" customHeight="1">
      <c r="A66" s="16" cm="1">
        <f t="array" ref="A66">'Data from Neep.org'!A53</f>
        <v>50</v>
      </c>
      <c r="B66" s="9" cm="1">
        <f t="array" ref="B66">'Data from Neep.org'!K53/'Data from Neep.org'!J53</f>
        <v>166.023973476154</v>
      </c>
      <c r="C66" s="17" cm="1">
        <f t="array" ref="C66">($B$5-A66)/($B$5-$B$3)*$B$4</f>
        <v>3921.568627450980</v>
      </c>
      <c r="D66" s="10" cm="1">
        <f t="array" ref="D66">C66*B66</f>
        <v>651074.405788839</v>
      </c>
      <c r="E66" s="5" cm="1">
        <f t="array" ref="E66">'Heat Pump Performance Curve'!D61</f>
        <v>24230</v>
      </c>
      <c r="F66" s="14" cm="1">
        <f t="array" ref="F66">'Heat Pump Performance Curve'!G61</f>
        <v>4.452</v>
      </c>
      <c r="G66" s="10" cm="1">
        <f t="array" ref="G66">IF(F66&gt;1,MIN(E66,C66)*B66,0)</f>
        <v>651074.405788839</v>
      </c>
      <c r="H66" s="15" cm="1">
        <f t="array" ref="H66">IF(C66&lt;'Heat Pump Performance Curve'!B61,IF(C66&lt;'Heat Pump Performance Curve'!B61/2,0.2,2/10*(1/(C66/'Heat Pump Performance Curve'!B61)-1)),0)</f>
        <v>0.18301</v>
      </c>
      <c r="I66" s="10" cm="1">
        <f t="array" ref="I66">H66*J66</f>
        <v>7.84406648667033</v>
      </c>
      <c r="J66" s="10" cm="1">
        <f t="array" ref="J66">IF(F66&gt;1,G66/3412/F66,0)</f>
        <v>42.8614091397756</v>
      </c>
      <c r="K66" s="10" cm="1">
        <f t="array" ref="K66">D66-G66</f>
        <v>0</v>
      </c>
      <c r="L66" s="10" cm="1">
        <f t="array" ref="L66">K66/3412+J66+I66</f>
        <v>50.7054756264459</v>
      </c>
      <c r="M66" s="15" cm="1">
        <f t="array" ref="M66">J66/L66</f>
        <v>0.845301392211394</v>
      </c>
      <c r="N66" s="15" cm="1">
        <f t="array" ref="N66">1-M66</f>
        <v>0.154698607788606</v>
      </c>
      <c r="O66" s="8" cm="1">
        <f t="array" ref="O66">B66/24*(65-A66)</f>
        <v>103.764983422596</v>
      </c>
      <c r="P66" s="18" cm="1">
        <f t="array" ref="P66">A66</f>
        <v>50</v>
      </c>
      <c r="Q66" s="2"/>
      <c r="R66" s="2"/>
      <c r="S66" s="2"/>
      <c r="T66" s="10"/>
      <c r="U66" s="10"/>
      <c r="V66" s="2"/>
      <c r="W66" s="10"/>
      <c r="X66" s="10"/>
      <c r="Y66" s="2"/>
      <c r="Z66" s="2"/>
    </row>
    <row r="67" ht="16" customHeight="1">
      <c r="A67" s="16" cm="1">
        <f t="array" ref="A67">'Data from Neep.org'!A54</f>
        <v>51</v>
      </c>
      <c r="B67" s="9" cm="1">
        <f t="array" ref="B67">'Data from Neep.org'!K54/'Data from Neep.org'!J54</f>
        <v>123.014168319637</v>
      </c>
      <c r="C67" s="17" cm="1">
        <f t="array" ref="C67">($B$5-A67)/($B$5-$B$3)*$B$4</f>
        <v>3529.411764705880</v>
      </c>
      <c r="D67" s="10" cm="1">
        <f t="array" ref="D67">C67*B67</f>
        <v>434167.652892836</v>
      </c>
      <c r="E67" s="5" cm="1">
        <f t="array" ref="E67">'Heat Pump Performance Curve'!D62</f>
        <v>24506.6666666667</v>
      </c>
      <c r="F67" s="14" cm="1">
        <f t="array" ref="F67">'Heat Pump Performance Curve'!G62</f>
        <v>4.506</v>
      </c>
      <c r="G67" s="10" cm="1">
        <f t="array" ref="G67">IF(F67&gt;1,MIN(E67,C67)*B67,0)</f>
        <v>434167.652892836</v>
      </c>
      <c r="H67" s="15" cm="1">
        <f t="array" ref="H67">IF(C67&lt;'Heat Pump Performance Curve'!B62,IF(C67&lt;'Heat Pump Performance Curve'!B62/2,0.2,2/10*(1/(C67/'Heat Pump Performance Curve'!B62)-1)),0)</f>
        <v>0.2</v>
      </c>
      <c r="I67" s="10" cm="1">
        <f t="array" ref="I67">H67*J67</f>
        <v>5.64790326318636</v>
      </c>
      <c r="J67" s="10" cm="1">
        <f t="array" ref="J67">IF(F67&gt;1,G67/3412/F67,0)</f>
        <v>28.2395163159318</v>
      </c>
      <c r="K67" s="10" cm="1">
        <f t="array" ref="K67">D67-G67</f>
        <v>0</v>
      </c>
      <c r="L67" s="10" cm="1">
        <f t="array" ref="L67">K67/3412+J67+I67</f>
        <v>33.8874195791182</v>
      </c>
      <c r="M67" s="15" cm="1">
        <f t="array" ref="M67">J67/L67</f>
        <v>0.833333333333332</v>
      </c>
      <c r="N67" s="15" cm="1">
        <f t="array" ref="N67">1-M67</f>
        <v>0.166666666666668</v>
      </c>
      <c r="O67" s="8" cm="1">
        <f t="array" ref="O67">B67/24*(65-A67)</f>
        <v>71.7582648531216</v>
      </c>
      <c r="P67" s="18" cm="1">
        <f t="array" ref="P67">A67</f>
        <v>51</v>
      </c>
      <c r="Q67" s="2"/>
      <c r="R67" s="2"/>
      <c r="S67" s="2"/>
      <c r="T67" s="10"/>
      <c r="U67" s="10"/>
      <c r="V67" s="2"/>
      <c r="W67" s="10"/>
      <c r="X67" s="10"/>
      <c r="Y67" s="2"/>
      <c r="Z67" s="2"/>
    </row>
    <row r="68" ht="16" customHeight="1">
      <c r="A68" s="16" cm="1">
        <f t="array" ref="A68">'Data from Neep.org'!A55</f>
        <v>52</v>
      </c>
      <c r="B68" s="9" cm="1">
        <f t="array" ref="B68">'Data from Neep.org'!K55/'Data from Neep.org'!J55</f>
        <v>169.013707363723</v>
      </c>
      <c r="C68" s="17" cm="1">
        <f t="array" ref="C68">($B$5-A68)/($B$5-$B$3)*$B$4</f>
        <v>3137.254901960780</v>
      </c>
      <c r="D68" s="10" cm="1">
        <f t="array" ref="D68">C68*B68</f>
        <v>530239.081925405</v>
      </c>
      <c r="E68" s="5" cm="1">
        <f t="array" ref="E68">'Heat Pump Performance Curve'!D63</f>
        <v>24783.3333333333</v>
      </c>
      <c r="F68" s="14" cm="1">
        <f t="array" ref="F68">'Heat Pump Performance Curve'!G63</f>
        <v>4.56</v>
      </c>
      <c r="G68" s="10" cm="1">
        <f t="array" ref="G68">IF(F68&gt;1,MIN(E68,C68)*B68,0)</f>
        <v>530239.081925405</v>
      </c>
      <c r="H68" s="15" cm="1">
        <f t="array" ref="H68">IF(C68&lt;'Heat Pump Performance Curve'!B63,IF(C68&lt;'Heat Pump Performance Curve'!B63/2,0.2,2/10*(1/(C68/'Heat Pump Performance Curve'!B63)-1)),0)</f>
        <v>0.2</v>
      </c>
      <c r="I68" s="10" cm="1">
        <f t="array" ref="I68">H68*J68</f>
        <v>6.8159730610925</v>
      </c>
      <c r="J68" s="10" cm="1">
        <f t="array" ref="J68">IF(F68&gt;1,G68/3412/F68,0)</f>
        <v>34.0798653054625</v>
      </c>
      <c r="K68" s="10" cm="1">
        <f t="array" ref="K68">D68-G68</f>
        <v>0</v>
      </c>
      <c r="L68" s="10" cm="1">
        <f t="array" ref="L68">K68/3412+J68+I68</f>
        <v>40.895838366555</v>
      </c>
      <c r="M68" s="15" cm="1">
        <f t="array" ref="M68">J68/L68</f>
        <v>0.833333333333333</v>
      </c>
      <c r="N68" s="15" cm="1">
        <f t="array" ref="N68">1-M68</f>
        <v>0.166666666666667</v>
      </c>
      <c r="O68" s="8" cm="1">
        <f t="array" ref="O68">B68/24*(65-A68)</f>
        <v>91.5490914886833</v>
      </c>
      <c r="P68" s="18" cm="1">
        <f t="array" ref="P68">A68</f>
        <v>52</v>
      </c>
      <c r="Q68" s="2"/>
      <c r="R68" s="2"/>
      <c r="S68" s="2"/>
      <c r="T68" s="10"/>
      <c r="U68" s="10"/>
      <c r="V68" s="2"/>
      <c r="W68" s="10"/>
      <c r="X68" s="10"/>
      <c r="Y68" s="2"/>
      <c r="Z68" s="2"/>
    </row>
    <row r="69" ht="16" customHeight="1">
      <c r="A69" s="16" cm="1">
        <f t="array" ref="A69">'Data from Neep.org'!A56</f>
        <v>53</v>
      </c>
      <c r="B69" s="9" cm="1">
        <f t="array" ref="B69">'Data from Neep.org'!K56/'Data from Neep.org'!J56</f>
        <v>185.006557377049</v>
      </c>
      <c r="C69" s="17" cm="1">
        <f t="array" ref="C69">($B$5-A69)/($B$5-$B$3)*$B$4</f>
        <v>2745.098039215690</v>
      </c>
      <c r="D69" s="10" cm="1">
        <f t="array" ref="D69">C69*B69</f>
        <v>507861.137897782</v>
      </c>
      <c r="E69" s="5" cm="1">
        <f t="array" ref="E69">'Heat Pump Performance Curve'!D64</f>
        <v>25060</v>
      </c>
      <c r="F69" s="14" cm="1">
        <f t="array" ref="F69">'Heat Pump Performance Curve'!G64</f>
        <v>4.614</v>
      </c>
      <c r="G69" s="10" cm="1">
        <f t="array" ref="G69">IF(F69&gt;1,MIN(E69,C69)*B69,0)</f>
        <v>507861.137897782</v>
      </c>
      <c r="H69" s="15" cm="1">
        <f t="array" ref="H69">IF(C69&lt;'Heat Pump Performance Curve'!B64,IF(C69&lt;'Heat Pump Performance Curve'!B64/2,0.2,2/10*(1/(C69/'Heat Pump Performance Curve'!B64)-1)),0)</f>
        <v>0.2</v>
      </c>
      <c r="I69" s="10" cm="1">
        <f t="array" ref="I69">H69*J69</f>
        <v>6.45191094713248</v>
      </c>
      <c r="J69" s="10" cm="1">
        <f t="array" ref="J69">IF(F69&gt;1,G69/3412/F69,0)</f>
        <v>32.2595547356624</v>
      </c>
      <c r="K69" s="10" cm="1">
        <f t="array" ref="K69">D69-G69</f>
        <v>0</v>
      </c>
      <c r="L69" s="10" cm="1">
        <f t="array" ref="L69">K69/3412+J69+I69</f>
        <v>38.7114656827949</v>
      </c>
      <c r="M69" s="15" cm="1">
        <f t="array" ref="M69">J69/L69</f>
        <v>0.833333333333333</v>
      </c>
      <c r="N69" s="15" cm="1">
        <f t="array" ref="N69">1-M69</f>
        <v>0.166666666666667</v>
      </c>
      <c r="O69" s="8" cm="1">
        <f t="array" ref="O69">B69/24*(65-A69)</f>
        <v>92.5032786885245</v>
      </c>
      <c r="P69" s="18" cm="1">
        <f t="array" ref="P69">A69</f>
        <v>53</v>
      </c>
      <c r="Q69" s="2"/>
      <c r="R69" s="2"/>
      <c r="S69" s="2"/>
      <c r="T69" s="10"/>
      <c r="U69" s="10"/>
      <c r="V69" s="2"/>
      <c r="W69" s="10"/>
      <c r="X69" s="10"/>
      <c r="Y69" s="2"/>
      <c r="Z69" s="2"/>
    </row>
    <row r="70" ht="16" customHeight="1">
      <c r="A70" s="16" cm="1">
        <f t="array" ref="A70">'Data from Neep.org'!A57</f>
        <v>54</v>
      </c>
      <c r="B70" s="9" cm="1">
        <f t="array" ref="B70">'Data from Neep.org'!K57/'Data from Neep.org'!J57</f>
        <v>183.073129251701</v>
      </c>
      <c r="C70" s="17" cm="1">
        <f t="array" ref="C70">($B$5-A70)/($B$5-$B$3)*$B$4</f>
        <v>2352.941176470590</v>
      </c>
      <c r="D70" s="10" cm="1">
        <f t="array" ref="D70">C70*B70</f>
        <v>430760.30412165</v>
      </c>
      <c r="E70" s="5" cm="1">
        <f t="array" ref="E70">'Heat Pump Performance Curve'!D65</f>
        <v>25336.6666666667</v>
      </c>
      <c r="F70" s="14" cm="1">
        <f t="array" ref="F70">'Heat Pump Performance Curve'!G65</f>
        <v>4.668</v>
      </c>
      <c r="G70" s="10" cm="1">
        <f t="array" ref="G70">IF(F70&gt;1,MIN(E70,C70)*B70,0)</f>
        <v>430760.30412165</v>
      </c>
      <c r="H70" s="15" cm="1">
        <f t="array" ref="H70">IF(C70&lt;'Heat Pump Performance Curve'!B65,IF(C70&lt;'Heat Pump Performance Curve'!B65/2,0.2,2/10*(1/(C70/'Heat Pump Performance Curve'!B65)-1)),0)</f>
        <v>0.2</v>
      </c>
      <c r="I70" s="10" cm="1">
        <f t="array" ref="I70">H70*J70</f>
        <v>5.40910984219276</v>
      </c>
      <c r="J70" s="10" cm="1">
        <f t="array" ref="J70">IF(F70&gt;1,G70/3412/F70,0)</f>
        <v>27.0455492109638</v>
      </c>
      <c r="K70" s="10" cm="1">
        <f t="array" ref="K70">D70-G70</f>
        <v>0</v>
      </c>
      <c r="L70" s="10" cm="1">
        <f t="array" ref="L70">K70/3412+J70+I70</f>
        <v>32.4546590531566</v>
      </c>
      <c r="M70" s="15" cm="1">
        <f t="array" ref="M70">J70/L70</f>
        <v>0.833333333333332</v>
      </c>
      <c r="N70" s="15" cm="1">
        <f t="array" ref="N70">1-M70</f>
        <v>0.166666666666668</v>
      </c>
      <c r="O70" s="8" cm="1">
        <f t="array" ref="O70">B70/24*(65-A70)</f>
        <v>83.9085175736963</v>
      </c>
      <c r="P70" s="18" cm="1">
        <f t="array" ref="P70">A70</f>
        <v>54</v>
      </c>
      <c r="Q70" s="2"/>
      <c r="R70" s="2"/>
      <c r="S70" s="2"/>
      <c r="T70" s="10"/>
      <c r="U70" s="10"/>
      <c r="V70" s="2"/>
      <c r="W70" s="10"/>
      <c r="X70" s="10"/>
      <c r="Y70" s="2"/>
      <c r="Z70" s="2"/>
    </row>
    <row r="71" ht="16" customHeight="1">
      <c r="A71" s="16" cm="1">
        <f t="array" ref="A71">'Data from Neep.org'!A58</f>
        <v>55</v>
      </c>
      <c r="B71" s="9" cm="1">
        <f t="array" ref="B71">'Data from Neep.org'!K58/'Data from Neep.org'!J58</f>
        <v>174.069387755102</v>
      </c>
      <c r="C71" s="17" cm="1">
        <f t="array" ref="C71">($B$5-A71)/($B$5-$B$3)*$B$4</f>
        <v>1960.784313725490</v>
      </c>
      <c r="D71" s="10" cm="1">
        <f t="array" ref="D71">C71*B71</f>
        <v>341312.525010004</v>
      </c>
      <c r="E71" s="5" cm="1">
        <f t="array" ref="E71">'Heat Pump Performance Curve'!D66</f>
        <v>25613.3333333333</v>
      </c>
      <c r="F71" s="14" cm="1">
        <f t="array" ref="F71">'Heat Pump Performance Curve'!G66</f>
        <v>4.722</v>
      </c>
      <c r="G71" s="10" cm="1">
        <f t="array" ref="G71">IF(F71&gt;1,MIN(E71,C71)*B71,0)</f>
        <v>341312.525010004</v>
      </c>
      <c r="H71" s="15" cm="1">
        <f t="array" ref="H71">IF(C71&lt;'Heat Pump Performance Curve'!B66,IF(C71&lt;'Heat Pump Performance Curve'!B66/2,0.2,2/10*(1/(C71/'Heat Pump Performance Curve'!B66)-1)),0)</f>
        <v>0.2</v>
      </c>
      <c r="I71" s="10" cm="1">
        <f t="array" ref="I71">H71*J71</f>
        <v>4.2368902665829</v>
      </c>
      <c r="J71" s="10" cm="1">
        <f t="array" ref="J71">IF(F71&gt;1,G71/3412/F71,0)</f>
        <v>21.1844513329145</v>
      </c>
      <c r="K71" s="10" cm="1">
        <f t="array" ref="K71">D71-G71</f>
        <v>0</v>
      </c>
      <c r="L71" s="10" cm="1">
        <f t="array" ref="L71">K71/3412+J71+I71</f>
        <v>25.4213415994974</v>
      </c>
      <c r="M71" s="15" cm="1">
        <f t="array" ref="M71">J71/L71</f>
        <v>0.833333333333333</v>
      </c>
      <c r="N71" s="15" cm="1">
        <f t="array" ref="N71">1-M71</f>
        <v>0.166666666666667</v>
      </c>
      <c r="O71" s="8" cm="1">
        <f t="array" ref="O71">B71/24*(65-A71)</f>
        <v>72.5289115646258</v>
      </c>
      <c r="P71" s="18" cm="1">
        <f t="array" ref="P71">A71</f>
        <v>55</v>
      </c>
      <c r="Q71" s="2"/>
      <c r="R71" s="2"/>
      <c r="S71" s="2"/>
      <c r="T71" s="10"/>
      <c r="U71" s="10"/>
      <c r="V71" s="2"/>
      <c r="W71" s="10"/>
      <c r="X71" s="10"/>
      <c r="Y71" s="2"/>
      <c r="Z71" s="2"/>
    </row>
    <row r="72" ht="16" customHeight="1">
      <c r="A72" s="16" cm="1">
        <f t="array" ref="A72">'Data from Neep.org'!A59</f>
        <v>56</v>
      </c>
      <c r="B72" s="9" cm="1">
        <f t="array" ref="B72">'Data from Neep.org'!K59/'Data from Neep.org'!J59</f>
        <v>176.070153061224</v>
      </c>
      <c r="C72" s="17" cm="1">
        <f t="array" ref="C72">($B$5-A72)/($B$5-$B$3)*$B$4</f>
        <v>1568.627450980390</v>
      </c>
      <c r="D72" s="10" cm="1">
        <f t="array" ref="D72">C72*B72</f>
        <v>276188.475390155</v>
      </c>
      <c r="E72" s="5" cm="1">
        <f t="array" ref="E72">'Heat Pump Performance Curve'!D67</f>
        <v>25890</v>
      </c>
      <c r="F72" s="14" cm="1">
        <f t="array" ref="F72">'Heat Pump Performance Curve'!G67</f>
        <v>4.776</v>
      </c>
      <c r="G72" s="10" cm="1">
        <f t="array" ref="G72">IF(F72&gt;1,MIN(E72,C72)*B72,0)</f>
        <v>276188.475390155</v>
      </c>
      <c r="H72" s="15" cm="1">
        <f t="array" ref="H72">IF(C72&lt;'Heat Pump Performance Curve'!B67,IF(C72&lt;'Heat Pump Performance Curve'!B67/2,0.2,2/10*(1/(C72/'Heat Pump Performance Curve'!B67)-1)),0)</f>
        <v>0.2</v>
      </c>
      <c r="I72" s="10" cm="1">
        <f t="array" ref="I72">H72*J72</f>
        <v>3.38970737075072</v>
      </c>
      <c r="J72" s="10" cm="1">
        <f t="array" ref="J72">IF(F72&gt;1,G72/3412/F72,0)</f>
        <v>16.9485368537536</v>
      </c>
      <c r="K72" s="10" cm="1">
        <f t="array" ref="K72">D72-G72</f>
        <v>0</v>
      </c>
      <c r="L72" s="10" cm="1">
        <f t="array" ref="L72">K72/3412+J72+I72</f>
        <v>20.3382442245043</v>
      </c>
      <c r="M72" s="15" cm="1">
        <f t="array" ref="M72">J72/L72</f>
        <v>0.833333333333334</v>
      </c>
      <c r="N72" s="15" cm="1">
        <f t="array" ref="N72">1-M72</f>
        <v>0.166666666666666</v>
      </c>
      <c r="O72" s="8" cm="1">
        <f t="array" ref="O72">B72/24*(65-A72)</f>
        <v>66.026307397959</v>
      </c>
      <c r="P72" s="18" cm="1">
        <f t="array" ref="P72">A72</f>
        <v>56</v>
      </c>
      <c r="Q72" s="2"/>
      <c r="R72" s="2"/>
      <c r="S72" s="2"/>
      <c r="T72" s="10"/>
      <c r="U72" s="10"/>
      <c r="V72" s="2"/>
      <c r="W72" s="10"/>
      <c r="X72" s="10"/>
      <c r="Y72" s="2"/>
      <c r="Z72" s="2"/>
    </row>
    <row r="73" ht="16" customHeight="1">
      <c r="A73" s="16" cm="1">
        <f t="array" ref="A73">'Data from Neep.org'!A60</f>
        <v>57</v>
      </c>
      <c r="B73" s="9" cm="1">
        <f t="array" ref="B73">'Data from Neep.org'!K60/'Data from Neep.org'!J60</f>
        <v>144.056972789116</v>
      </c>
      <c r="C73" s="17" cm="1">
        <f t="array" ref="C73">($B$5-A73)/($B$5-$B$3)*$B$4</f>
        <v>1176.470588235290</v>
      </c>
      <c r="D73" s="10" cm="1">
        <f t="array" ref="D73">C73*B73</f>
        <v>169478.791516606</v>
      </c>
      <c r="E73" s="5" cm="1">
        <f t="array" ref="E73">'Heat Pump Performance Curve'!D68</f>
        <v>26166.6666666667</v>
      </c>
      <c r="F73" s="14" cm="1">
        <f t="array" ref="F73">'Heat Pump Performance Curve'!G68</f>
        <v>4.83</v>
      </c>
      <c r="G73" s="10" cm="1">
        <f t="array" ref="G73">IF(F73&gt;1,MIN(E73,C73)*B73,0)</f>
        <v>169478.791516606</v>
      </c>
      <c r="H73" s="15" cm="1">
        <f t="array" ref="H73">IF(C73&lt;'Heat Pump Performance Curve'!B68,IF(C73&lt;'Heat Pump Performance Curve'!B68/2,0.2,2/10*(1/(C73/'Heat Pump Performance Curve'!B68)-1)),0)</f>
        <v>0.2</v>
      </c>
      <c r="I73" s="10" cm="1">
        <f t="array" ref="I73">H73*J73</f>
        <v>2.05678644264436</v>
      </c>
      <c r="J73" s="10" cm="1">
        <f t="array" ref="J73">IF(F73&gt;1,G73/3412/F73,0)</f>
        <v>10.2839322132218</v>
      </c>
      <c r="K73" s="10" cm="1">
        <f t="array" ref="K73">D73-G73</f>
        <v>0</v>
      </c>
      <c r="L73" s="10" cm="1">
        <f t="array" ref="L73">K73/3412+J73+I73</f>
        <v>12.3407186558662</v>
      </c>
      <c r="M73" s="15" cm="1">
        <f t="array" ref="M73">J73/L73</f>
        <v>0.833333333333331</v>
      </c>
      <c r="N73" s="15" cm="1">
        <f t="array" ref="N73">1-M73</f>
        <v>0.166666666666669</v>
      </c>
      <c r="O73" s="8" cm="1">
        <f t="array" ref="O73">B73/24*(65-A73)</f>
        <v>48.0189909297053</v>
      </c>
      <c r="P73" s="18" cm="1">
        <f t="array" ref="P73">A73</f>
        <v>57</v>
      </c>
      <c r="Q73" s="2"/>
      <c r="R73" s="2"/>
      <c r="S73" s="2"/>
      <c r="T73" s="10"/>
      <c r="U73" s="10"/>
      <c r="V73" s="2"/>
      <c r="W73" s="10"/>
      <c r="X73" s="10"/>
      <c r="Y73" s="2"/>
      <c r="Z73" s="2"/>
    </row>
    <row r="74" ht="16" customHeight="1">
      <c r="A74" s="16" cm="1">
        <f t="array" ref="A74">'Data from Neep.org'!A61</f>
        <v>58</v>
      </c>
      <c r="B74" s="9" cm="1">
        <f t="array" ref="B74">'Data from Neep.org'!K61/'Data from Neep.org'!J61</f>
        <v>102.040816326531</v>
      </c>
      <c r="C74" s="17" cm="1">
        <f t="array" ref="C74">($B$5-A74)/($B$5-$B$3)*$B$4</f>
        <v>784.313725490196</v>
      </c>
      <c r="D74" s="10" cm="1">
        <f t="array" ref="D74">C74*B74</f>
        <v>80032.0128051223</v>
      </c>
      <c r="E74" s="5" cm="1">
        <f t="array" ref="E74">'Heat Pump Performance Curve'!D69</f>
        <v>26443.3333333333</v>
      </c>
      <c r="F74" s="14" cm="1">
        <f t="array" ref="F74">'Heat Pump Performance Curve'!G69</f>
        <v>4.884</v>
      </c>
      <c r="G74" s="10" cm="1">
        <f t="array" ref="G74">IF(F74&gt;1,MIN(E74,C74)*B74,0)</f>
        <v>80032.0128051223</v>
      </c>
      <c r="H74" s="15" cm="1">
        <f t="array" ref="H74">IF(C74&lt;'Heat Pump Performance Curve'!B69,IF(C74&lt;'Heat Pump Performance Curve'!B69/2,0.2,2/10*(1/(C74/'Heat Pump Performance Curve'!B69)-1)),0)</f>
        <v>0.2</v>
      </c>
      <c r="I74" s="10" cm="1">
        <f t="array" ref="I74">H74*J74</f>
        <v>0.960525850434924</v>
      </c>
      <c r="J74" s="10" cm="1">
        <f t="array" ref="J74">IF(F74&gt;1,G74/3412/F74,0)</f>
        <v>4.80262925217462</v>
      </c>
      <c r="K74" s="10" cm="1">
        <f t="array" ref="K74">D74-G74</f>
        <v>0</v>
      </c>
      <c r="L74" s="10" cm="1">
        <f t="array" ref="L74">K74/3412+J74+I74</f>
        <v>5.76315510260954</v>
      </c>
      <c r="M74" s="15" cm="1">
        <f t="array" ref="M74">J74/L74</f>
        <v>0.833333333333334</v>
      </c>
      <c r="N74" s="15" cm="1">
        <f t="array" ref="N74">1-M74</f>
        <v>0.166666666666666</v>
      </c>
      <c r="O74" s="8" cm="1">
        <f t="array" ref="O74">B74/24*(65-A74)</f>
        <v>29.7619047619049</v>
      </c>
      <c r="P74" s="18" cm="1">
        <f t="array" ref="P74">A74</f>
        <v>58</v>
      </c>
      <c r="Q74" s="2"/>
      <c r="R74" s="2"/>
      <c r="S74" s="2"/>
      <c r="T74" s="10"/>
      <c r="U74" s="10"/>
      <c r="V74" s="2"/>
      <c r="W74" s="10"/>
      <c r="X74" s="10"/>
      <c r="Y74" s="2"/>
      <c r="Z74" s="2"/>
    </row>
    <row r="75" ht="16" customHeight="1">
      <c r="A75" s="16" cm="1">
        <f t="array" ref="A75">'Data from Neep.org'!A62</f>
        <v>59</v>
      </c>
      <c r="B75" s="9" cm="1">
        <f t="array" ref="B75">'Data from Neep.org'!K62/'Data from Neep.org'!J62</f>
        <v>145.056122448980</v>
      </c>
      <c r="C75" s="17" cm="1">
        <f t="array" ref="C75">($B$5-A75)/($B$5-$B$3)*$B$4</f>
        <v>392.156862745098</v>
      </c>
      <c r="D75" s="10" cm="1">
        <f t="array" ref="D75">C75*B75</f>
        <v>56884.7539015608</v>
      </c>
      <c r="E75" s="5" cm="1">
        <f t="array" ref="E75">'Heat Pump Performance Curve'!D70</f>
        <v>26720</v>
      </c>
      <c r="F75" s="14" cm="1">
        <f t="array" ref="F75">'Heat Pump Performance Curve'!G70</f>
        <v>4.938</v>
      </c>
      <c r="G75" s="10" cm="1">
        <f t="array" ref="G75">IF(F75&gt;1,MIN(E75,C75)*B75,0)</f>
        <v>56884.7539015608</v>
      </c>
      <c r="H75" s="15" cm="1">
        <f t="array" ref="H75">IF(C75&lt;'Heat Pump Performance Curve'!B70,IF(C75&lt;'Heat Pump Performance Curve'!B70/2,0.2,2/10*(1/(C75/'Heat Pump Performance Curve'!B70)-1)),0)</f>
        <v>0.2</v>
      </c>
      <c r="I75" s="10" cm="1">
        <f t="array" ref="I75">H75*J75</f>
        <v>0.675251831996484</v>
      </c>
      <c r="J75" s="10" cm="1">
        <f t="array" ref="J75">IF(F75&gt;1,G75/3412/F75,0)</f>
        <v>3.37625915998242</v>
      </c>
      <c r="K75" s="10" cm="1">
        <f t="array" ref="K75">D75-G75</f>
        <v>0</v>
      </c>
      <c r="L75" s="10" cm="1">
        <f t="array" ref="L75">K75/3412+J75+I75</f>
        <v>4.0515109919789</v>
      </c>
      <c r="M75" s="15" cm="1">
        <f t="array" ref="M75">J75/L75</f>
        <v>0.833333333333334</v>
      </c>
      <c r="N75" s="15" cm="1">
        <f t="array" ref="N75">1-M75</f>
        <v>0.166666666666666</v>
      </c>
      <c r="O75" s="8" cm="1">
        <f t="array" ref="O75">B75/24*(65-A75)</f>
        <v>36.264030612245</v>
      </c>
      <c r="P75" s="18" cm="1">
        <f t="array" ref="P75">A75</f>
        <v>59</v>
      </c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6" customHeight="1">
      <c r="A76" s="16" cm="1">
        <f t="array" ref="A76">'Data from Neep.org'!A63</f>
        <v>60</v>
      </c>
      <c r="B76" s="20">
        <v>0</v>
      </c>
      <c r="C76" s="17" cm="1">
        <f t="array" ref="C76">($B$5-A76)/($B$5-$B$3)*$B$4</f>
        <v>0</v>
      </c>
      <c r="D76" s="10" cm="1">
        <f t="array" ref="D76">C76*B76</f>
        <v>0</v>
      </c>
      <c r="E76" s="5" cm="1">
        <f t="array" ref="E76">'Heat Pump Performance Curve'!D71</f>
        <v>26996.6666666667</v>
      </c>
      <c r="F76" s="14" cm="1">
        <f t="array" ref="F76">'Heat Pump Performance Curve'!G71</f>
        <v>4.992</v>
      </c>
      <c r="G76" s="10" cm="1">
        <f t="array" ref="G76">IF(F76&gt;1,MIN(E76,C76)*B76,0)</f>
        <v>0</v>
      </c>
      <c r="H76" s="15" cm="1">
        <f t="array" ref="H76">IF(C76&lt;'Heat Pump Performance Curve'!B71,IF(C76&lt;'Heat Pump Performance Curve'!B71/2,0.2,2/10*(1/(C76/'Heat Pump Performance Curve'!B71)-1)),0)</f>
        <v>0.2</v>
      </c>
      <c r="I76" s="10" cm="1">
        <f t="array" ref="I76">H76*J76</f>
        <v>0</v>
      </c>
      <c r="J76" s="10" cm="1">
        <f t="array" ref="J76">IF(F76&gt;1,G76/3412/F76,0)</f>
        <v>0</v>
      </c>
      <c r="K76" s="10" cm="1">
        <f t="array" ref="K76">D76-G76</f>
        <v>0</v>
      </c>
      <c r="L76" s="10" cm="1">
        <f t="array" ref="L76">K76/3412+J76+I76</f>
        <v>0</v>
      </c>
      <c r="M76" s="15">
        <v>0</v>
      </c>
      <c r="N76" s="15" cm="1">
        <f t="array" ref="N76">1-M76</f>
        <v>1</v>
      </c>
      <c r="O76" s="8" cm="1">
        <f t="array" ref="O76">B76/24*(65-A76)</f>
        <v>0</v>
      </c>
      <c r="P76" s="18" cm="1">
        <f t="array" ref="P76">A76</f>
        <v>60</v>
      </c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6" customHeight="1">
      <c r="A77" s="21"/>
      <c r="B77" s="9"/>
      <c r="C77" s="17"/>
      <c r="D77" s="10"/>
      <c r="E77" s="5"/>
      <c r="F77" s="14"/>
      <c r="G77" s="10"/>
      <c r="H77" s="15"/>
      <c r="I77" s="10"/>
      <c r="J77" s="10"/>
      <c r="K77" s="2"/>
      <c r="L77" s="2"/>
      <c r="M77" s="15"/>
      <c r="N77" s="15"/>
      <c r="O77" s="8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6" customHeight="1">
      <c r="A78" s="21"/>
      <c r="B78" s="9"/>
      <c r="C78" s="17"/>
      <c r="D78" s="10"/>
      <c r="E78" s="5"/>
      <c r="F78" s="14"/>
      <c r="G78" s="10"/>
      <c r="H78" s="15"/>
      <c r="I78" s="10"/>
      <c r="J78" s="10"/>
      <c r="K78" s="2"/>
      <c r="L78" s="2"/>
      <c r="M78" s="15"/>
      <c r="N78" s="15"/>
      <c r="O78" s="8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6" customHeight="1">
      <c r="A79" s="21"/>
      <c r="B79" s="9"/>
      <c r="C79" s="17"/>
      <c r="D79" s="10"/>
      <c r="E79" s="5"/>
      <c r="F79" s="14"/>
      <c r="G79" s="10"/>
      <c r="H79" s="15"/>
      <c r="I79" s="10"/>
      <c r="J79" s="10"/>
      <c r="K79" s="2"/>
      <c r="L79" s="2"/>
      <c r="M79" s="15"/>
      <c r="N79" s="15"/>
      <c r="O79" s="8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6" customHeight="1">
      <c r="A80" s="21"/>
      <c r="B80" s="9"/>
      <c r="C80" s="17"/>
      <c r="D80" s="10"/>
      <c r="E80" s="5"/>
      <c r="F80" s="14"/>
      <c r="G80" s="10"/>
      <c r="H80" s="15"/>
      <c r="I80" s="10"/>
      <c r="J80" s="10"/>
      <c r="K80" s="2"/>
      <c r="L80" s="2"/>
      <c r="M80" s="15"/>
      <c r="N80" s="15"/>
      <c r="O80" s="8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6" customHeight="1">
      <c r="A81" s="21"/>
      <c r="B81" s="9"/>
      <c r="C81" s="17"/>
      <c r="D81" s="10"/>
      <c r="E81" s="5"/>
      <c r="F81" s="14"/>
      <c r="G81" s="10"/>
      <c r="H81" s="15"/>
      <c r="I81" s="10"/>
      <c r="J81" s="10"/>
      <c r="K81" s="2"/>
      <c r="L81" s="2"/>
      <c r="M81" s="15"/>
      <c r="N81" s="15"/>
      <c r="O81" s="8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6" customHeight="1">
      <c r="A82" s="16" cm="1">
        <f t="array" ref="A82">'Data from Neep.org'!A69</f>
        <v>0</v>
      </c>
      <c r="B82" s="9"/>
      <c r="C82" s="17"/>
      <c r="D82" s="10"/>
      <c r="E82" s="5"/>
      <c r="F82" s="14"/>
      <c r="G82" s="10"/>
      <c r="H82" s="2"/>
      <c r="I82" s="2"/>
      <c r="J82" s="10"/>
      <c r="K82" s="2"/>
      <c r="L82" s="2"/>
      <c r="M82" s="15"/>
      <c r="N82" s="19"/>
      <c r="O82" s="15"/>
      <c r="P82" s="15"/>
      <c r="Q82" s="8"/>
      <c r="R82" s="2"/>
      <c r="S82" s="2"/>
      <c r="T82" s="2"/>
      <c r="U82" s="2"/>
      <c r="V82" s="2"/>
      <c r="W82" s="2"/>
      <c r="X82" s="2"/>
      <c r="Y82" s="2"/>
      <c r="Z82" s="2"/>
    </row>
    <row r="83" ht="16" customHeight="1">
      <c r="A83" s="16" cm="1">
        <f t="array" ref="A83">'Data from Neep.org'!A70</f>
        <v>0</v>
      </c>
      <c r="B83" s="9"/>
      <c r="C83" s="17"/>
      <c r="D83" s="10"/>
      <c r="E83" s="5"/>
      <c r="F83" s="14"/>
      <c r="G83" s="10"/>
      <c r="H83" s="2"/>
      <c r="I83" s="2"/>
      <c r="J83" s="10"/>
      <c r="K83" s="2"/>
      <c r="L83" s="2"/>
      <c r="M83" s="15"/>
      <c r="N83" s="19"/>
      <c r="O83" s="15"/>
      <c r="P83" s="15"/>
      <c r="Q83" s="8"/>
      <c r="R83" s="2"/>
      <c r="S83" s="2"/>
      <c r="T83" s="2"/>
      <c r="U83" s="2"/>
      <c r="V83" s="2"/>
      <c r="W83" s="2"/>
      <c r="X83" s="2"/>
      <c r="Y83" s="2"/>
      <c r="Z83" s="2"/>
    </row>
    <row r="84" ht="16" customHeight="1">
      <c r="A84" s="16" cm="1">
        <f t="array" ref="A84">'Data from Neep.org'!A71</f>
        <v>0</v>
      </c>
      <c r="B84" s="9"/>
      <c r="C84" s="17"/>
      <c r="D84" s="10"/>
      <c r="E84" s="5"/>
      <c r="F84" s="14"/>
      <c r="G84" s="10"/>
      <c r="H84" s="2"/>
      <c r="I84" s="2"/>
      <c r="J84" s="10"/>
      <c r="K84" s="2"/>
      <c r="L84" s="2"/>
      <c r="M84" s="15"/>
      <c r="N84" s="19"/>
      <c r="O84" s="15"/>
      <c r="P84" s="15"/>
      <c r="Q84" s="8"/>
      <c r="R84" s="2"/>
      <c r="S84" s="2"/>
      <c r="T84" s="2"/>
      <c r="U84" s="2"/>
      <c r="V84" s="2"/>
      <c r="W84" s="2"/>
      <c r="X84" s="2"/>
      <c r="Y84" s="2"/>
      <c r="Z84" s="2"/>
    </row>
    <row r="85" ht="16" customHeight="1">
      <c r="A85" s="16" cm="1">
        <f t="array" ref="A85">'Data from Neep.org'!A72</f>
        <v>0</v>
      </c>
      <c r="B85" s="9"/>
      <c r="C85" s="17"/>
      <c r="D85" s="10"/>
      <c r="E85" s="5"/>
      <c r="F85" s="14"/>
      <c r="G85" s="10"/>
      <c r="H85" s="2"/>
      <c r="I85" s="2"/>
      <c r="J85" s="10"/>
      <c r="K85" s="2"/>
      <c r="L85" s="2"/>
      <c r="M85" s="15"/>
      <c r="N85" s="19"/>
      <c r="O85" s="15"/>
      <c r="P85" s="15"/>
      <c r="Q85" s="8"/>
      <c r="R85" s="2"/>
      <c r="S85" s="2"/>
      <c r="T85" s="2"/>
      <c r="U85" s="2"/>
      <c r="V85" s="2"/>
      <c r="W85" s="2"/>
      <c r="X85" s="2"/>
      <c r="Y85" s="2"/>
      <c r="Z85" s="2"/>
    </row>
    <row r="86" ht="16" customHeight="1">
      <c r="A86" s="16" cm="1">
        <f t="array" ref="A86">'Data from Neep.org'!A73</f>
        <v>0</v>
      </c>
      <c r="B86" s="9"/>
      <c r="C86" s="17"/>
      <c r="D86" s="10"/>
      <c r="E86" s="5"/>
      <c r="F86" s="14"/>
      <c r="G86" s="10"/>
      <c r="H86" s="2"/>
      <c r="I86" s="2"/>
      <c r="J86" s="10"/>
      <c r="K86" s="2"/>
      <c r="L86" s="2"/>
      <c r="M86" s="15"/>
      <c r="N86" s="19"/>
      <c r="O86" s="15"/>
      <c r="P86" s="15"/>
      <c r="Q86" s="8"/>
      <c r="R86" s="2"/>
      <c r="S86" s="2"/>
      <c r="T86" s="2"/>
      <c r="U86" s="2"/>
      <c r="V86" s="2"/>
      <c r="W86" s="2"/>
      <c r="X86" s="2"/>
      <c r="Y86" s="2"/>
      <c r="Z86" s="2"/>
    </row>
    <row r="87" ht="16" customHeight="1">
      <c r="A87" s="16" cm="1">
        <f t="array" ref="A87">'Data from Neep.org'!A74</f>
        <v>0</v>
      </c>
      <c r="B87" s="9"/>
      <c r="C87" s="17"/>
      <c r="D87" s="10"/>
      <c r="E87" s="5"/>
      <c r="F87" s="14"/>
      <c r="G87" s="10"/>
      <c r="H87" s="2"/>
      <c r="I87" s="2"/>
      <c r="J87" s="10"/>
      <c r="K87" s="2"/>
      <c r="L87" s="2"/>
      <c r="M87" s="15"/>
      <c r="N87" s="19"/>
      <c r="O87" s="15"/>
      <c r="P87" s="15"/>
      <c r="Q87" s="8"/>
      <c r="R87" s="2"/>
      <c r="S87" s="2"/>
      <c r="T87" s="2"/>
      <c r="U87" s="2"/>
      <c r="V87" s="2"/>
      <c r="W87" s="2"/>
      <c r="X87" s="2"/>
      <c r="Y87" s="2"/>
      <c r="Z87" s="2"/>
    </row>
    <row r="88" ht="16" customHeight="1">
      <c r="A88" s="16" cm="1">
        <f t="array" ref="A88">'Data from Neep.org'!A75</f>
        <v>0</v>
      </c>
      <c r="B88" s="9"/>
      <c r="C88" s="17"/>
      <c r="D88" s="10"/>
      <c r="E88" s="5"/>
      <c r="F88" s="14"/>
      <c r="G88" s="10"/>
      <c r="H88" s="2"/>
      <c r="I88" s="2"/>
      <c r="J88" s="10"/>
      <c r="K88" s="2"/>
      <c r="L88" s="2"/>
      <c r="M88" s="15"/>
      <c r="N88" s="19"/>
      <c r="O88" s="15"/>
      <c r="P88" s="15"/>
      <c r="Q88" s="8"/>
      <c r="R88" s="2"/>
      <c r="S88" s="2"/>
      <c r="T88" s="2"/>
      <c r="U88" s="2"/>
      <c r="V88" s="2"/>
      <c r="W88" s="2"/>
      <c r="X88" s="2"/>
      <c r="Y88" s="2"/>
      <c r="Z88" s="2"/>
    </row>
    <row r="89" ht="16" customHeight="1">
      <c r="A89" s="16" cm="1">
        <f t="array" ref="A89">'Data from Neep.org'!A76</f>
        <v>0</v>
      </c>
      <c r="B89" s="9"/>
      <c r="C89" s="17"/>
      <c r="D89" s="10"/>
      <c r="E89" s="5"/>
      <c r="F89" s="14"/>
      <c r="G89" s="10"/>
      <c r="H89" s="2"/>
      <c r="I89" s="2"/>
      <c r="J89" s="10"/>
      <c r="K89" s="2"/>
      <c r="L89" s="2"/>
      <c r="M89" s="15"/>
      <c r="N89" s="19"/>
      <c r="O89" s="15"/>
      <c r="P89" s="15"/>
      <c r="Q89" s="8"/>
      <c r="R89" s="2"/>
      <c r="S89" s="2"/>
      <c r="T89" s="2"/>
      <c r="U89" s="2"/>
      <c r="V89" s="2"/>
      <c r="W89" s="2"/>
      <c r="X89" s="2"/>
      <c r="Y89" s="2"/>
      <c r="Z89" s="2"/>
    </row>
    <row r="90" ht="16" customHeight="1">
      <c r="A90" s="16" cm="1">
        <f t="array" ref="A90">'Data from Neep.org'!A77</f>
        <v>0</v>
      </c>
      <c r="B90" s="9"/>
      <c r="C90" s="17"/>
      <c r="D90" s="10"/>
      <c r="E90" s="5"/>
      <c r="F90" s="14"/>
      <c r="G90" s="10"/>
      <c r="H90" s="2"/>
      <c r="I90" s="2"/>
      <c r="J90" s="10"/>
      <c r="K90" s="2"/>
      <c r="L90" s="2"/>
      <c r="M90" s="15"/>
      <c r="N90" s="19"/>
      <c r="O90" s="15"/>
      <c r="P90" s="15"/>
      <c r="Q90" s="8"/>
      <c r="R90" s="2"/>
      <c r="S90" s="2"/>
      <c r="T90" s="2"/>
      <c r="U90" s="2"/>
      <c r="V90" s="2"/>
      <c r="W90" s="2"/>
      <c r="X90" s="2"/>
      <c r="Y90" s="2"/>
      <c r="Z90" s="2"/>
    </row>
    <row r="91" ht="16" customHeight="1">
      <c r="A91" s="16" cm="1">
        <f t="array" ref="A91">'Data from Neep.org'!A78</f>
        <v>0</v>
      </c>
      <c r="B91" s="9"/>
      <c r="C91" s="17"/>
      <c r="D91" s="10"/>
      <c r="E91" s="5"/>
      <c r="F91" s="14"/>
      <c r="G91" s="10"/>
      <c r="H91" s="2"/>
      <c r="I91" s="2"/>
      <c r="J91" s="10"/>
      <c r="K91" s="2"/>
      <c r="L91" s="2"/>
      <c r="M91" s="15"/>
      <c r="N91" s="19"/>
      <c r="O91" s="15"/>
      <c r="P91" s="15"/>
      <c r="Q91" s="8"/>
      <c r="R91" s="2"/>
      <c r="S91" s="2"/>
      <c r="T91" s="2"/>
      <c r="U91" s="2"/>
      <c r="V91" s="2"/>
      <c r="W91" s="2"/>
      <c r="X91" s="2"/>
      <c r="Y91" s="2"/>
      <c r="Z91" s="2"/>
    </row>
    <row r="92" ht="16" customHeight="1">
      <c r="A92" s="16" cm="1">
        <f t="array" ref="A92">'Data from Neep.org'!A79</f>
        <v>0</v>
      </c>
      <c r="B92" s="9"/>
      <c r="C92" s="17"/>
      <c r="D92" s="10"/>
      <c r="E92" s="5"/>
      <c r="F92" s="14"/>
      <c r="G92" s="10"/>
      <c r="H92" s="2"/>
      <c r="I92" s="2"/>
      <c r="J92" s="10"/>
      <c r="K92" s="2"/>
      <c r="L92" s="2"/>
      <c r="M92" s="15"/>
      <c r="N92" s="19"/>
      <c r="O92" s="15"/>
      <c r="P92" s="15"/>
      <c r="Q92" s="8"/>
      <c r="R92" s="2"/>
      <c r="S92" s="2"/>
      <c r="T92" s="2"/>
      <c r="U92" s="2"/>
      <c r="V92" s="2"/>
      <c r="W92" s="2"/>
      <c r="X92" s="2"/>
      <c r="Y92" s="2"/>
      <c r="Z92" s="2"/>
    </row>
    <row r="93" ht="16" customHeight="1">
      <c r="A93" s="16" cm="1">
        <f t="array" ref="A93">'Data from Neep.org'!A80</f>
        <v>0</v>
      </c>
      <c r="B93" s="9"/>
      <c r="C93" s="17"/>
      <c r="D93" s="10"/>
      <c r="E93" s="5"/>
      <c r="F93" s="14"/>
      <c r="G93" s="10"/>
      <c r="H93" s="2"/>
      <c r="I93" s="2"/>
      <c r="J93" s="10"/>
      <c r="K93" s="2"/>
      <c r="L93" s="2"/>
      <c r="M93" s="15"/>
      <c r="N93" s="19"/>
      <c r="O93" s="15"/>
      <c r="P93" s="15"/>
      <c r="Q93" s="8"/>
      <c r="R93" s="2"/>
      <c r="S93" s="2"/>
      <c r="T93" s="2"/>
      <c r="U93" s="2"/>
      <c r="V93" s="2"/>
      <c r="W93" s="2"/>
      <c r="X93" s="2"/>
      <c r="Y93" s="2"/>
      <c r="Z93" s="2"/>
    </row>
    <row r="94" ht="16" customHeight="1">
      <c r="A94" s="16" cm="1">
        <f t="array" ref="A94">'Data from Neep.org'!A81</f>
        <v>0</v>
      </c>
      <c r="B94" s="9"/>
      <c r="C94" s="17"/>
      <c r="D94" s="10"/>
      <c r="E94" s="5"/>
      <c r="F94" s="14"/>
      <c r="G94" s="10"/>
      <c r="H94" s="2"/>
      <c r="I94" s="2"/>
      <c r="J94" s="10"/>
      <c r="K94" s="2"/>
      <c r="L94" s="2"/>
      <c r="M94" s="15"/>
      <c r="N94" s="19"/>
      <c r="O94" s="15"/>
      <c r="P94" s="15"/>
      <c r="Q94" s="8"/>
      <c r="R94" s="2"/>
      <c r="S94" s="2"/>
      <c r="T94" s="2"/>
      <c r="U94" s="2"/>
      <c r="V94" s="2"/>
      <c r="W94" s="2"/>
      <c r="X94" s="2"/>
      <c r="Y94" s="2"/>
      <c r="Z94" s="2"/>
    </row>
    <row r="95" ht="16" customHeight="1">
      <c r="A95" s="16" cm="1">
        <f t="array" ref="A95">'Data from Neep.org'!A82</f>
        <v>0</v>
      </c>
      <c r="B95" s="9"/>
      <c r="C95" s="17"/>
      <c r="D95" s="10"/>
      <c r="E95" s="5"/>
      <c r="F95" s="14"/>
      <c r="G95" s="10"/>
      <c r="H95" s="2"/>
      <c r="I95" s="2"/>
      <c r="J95" s="10"/>
      <c r="K95" s="2"/>
      <c r="L95" s="2"/>
      <c r="M95" s="15"/>
      <c r="N95" s="19"/>
      <c r="O95" s="15"/>
      <c r="P95" s="15"/>
      <c r="Q95" s="8"/>
      <c r="R95" s="2"/>
      <c r="S95" s="2"/>
      <c r="T95" s="2"/>
      <c r="U95" s="2"/>
      <c r="V95" s="2"/>
      <c r="W95" s="2"/>
      <c r="X95" s="2"/>
      <c r="Y95" s="2"/>
      <c r="Z95" s="2"/>
    </row>
    <row r="96" ht="16" customHeight="1">
      <c r="A96" s="16" cm="1">
        <f t="array" ref="A96">'Data from Neep.org'!A83</f>
        <v>0</v>
      </c>
      <c r="B96" s="9"/>
      <c r="C96" s="17"/>
      <c r="D96" s="10"/>
      <c r="E96" s="5"/>
      <c r="F96" s="14"/>
      <c r="G96" s="10"/>
      <c r="H96" s="2"/>
      <c r="I96" s="2"/>
      <c r="J96" s="10"/>
      <c r="K96" s="2"/>
      <c r="L96" s="2"/>
      <c r="M96" s="15"/>
      <c r="N96" s="19"/>
      <c r="O96" s="15"/>
      <c r="P96" s="15"/>
      <c r="Q96" s="8"/>
      <c r="R96" s="2"/>
      <c r="S96" s="2"/>
      <c r="T96" s="2"/>
      <c r="U96" s="2"/>
      <c r="V96" s="2"/>
      <c r="W96" s="2"/>
      <c r="X96" s="2"/>
      <c r="Y96" s="2"/>
      <c r="Z96" s="2"/>
    </row>
    <row r="97" ht="16" customHeight="1">
      <c r="A97" s="16" cm="1">
        <f t="array" ref="A97">'Data from Neep.org'!A84</f>
        <v>0</v>
      </c>
      <c r="B97" s="9"/>
      <c r="C97" s="17"/>
      <c r="D97" s="10"/>
      <c r="E97" s="5"/>
      <c r="F97" s="14"/>
      <c r="G97" s="10"/>
      <c r="H97" s="2"/>
      <c r="I97" s="2"/>
      <c r="J97" s="10"/>
      <c r="K97" s="2"/>
      <c r="L97" s="2"/>
      <c r="M97" s="15"/>
      <c r="N97" s="19"/>
      <c r="O97" s="15"/>
      <c r="P97" s="15"/>
      <c r="Q97" s="8"/>
      <c r="R97" s="2"/>
      <c r="S97" s="2"/>
      <c r="T97" s="2"/>
      <c r="U97" s="2"/>
      <c r="V97" s="2"/>
      <c r="W97" s="2"/>
      <c r="X97" s="2"/>
      <c r="Y97" s="2"/>
      <c r="Z97" s="2"/>
    </row>
    <row r="98" ht="16" customHeight="1">
      <c r="A98" s="16" cm="1">
        <f t="array" ref="A98">'Data from Neep.org'!A85</f>
        <v>0</v>
      </c>
      <c r="B98" s="9"/>
      <c r="C98" s="17"/>
      <c r="D98" s="10"/>
      <c r="E98" s="5"/>
      <c r="F98" s="14"/>
      <c r="G98" s="10"/>
      <c r="H98" s="2"/>
      <c r="I98" s="2"/>
      <c r="J98" s="10"/>
      <c r="K98" s="2"/>
      <c r="L98" s="2"/>
      <c r="M98" s="15"/>
      <c r="N98" s="19"/>
      <c r="O98" s="15"/>
      <c r="P98" s="15"/>
      <c r="Q98" s="8"/>
      <c r="R98" s="2"/>
      <c r="S98" s="2"/>
      <c r="T98" s="2"/>
      <c r="U98" s="2"/>
      <c r="V98" s="2"/>
      <c r="W98" s="2"/>
      <c r="X98" s="2"/>
      <c r="Y98" s="2"/>
      <c r="Z98" s="2"/>
    </row>
    <row r="99" ht="16" customHeight="1">
      <c r="A99" s="21"/>
      <c r="B99" s="9"/>
      <c r="C99" s="17"/>
      <c r="D99" s="10"/>
      <c r="E99" s="5"/>
      <c r="F99" s="14"/>
      <c r="G99" s="10"/>
      <c r="H99" s="2"/>
      <c r="I99" s="2"/>
      <c r="J99" s="10"/>
      <c r="K99" s="2"/>
      <c r="L99" s="2"/>
      <c r="M99" s="15"/>
      <c r="N99" s="19"/>
      <c r="O99" s="15"/>
      <c r="P99" s="15"/>
      <c r="Q99" s="8"/>
      <c r="R99" s="2"/>
      <c r="S99" s="2"/>
      <c r="T99" s="2"/>
      <c r="U99" s="2"/>
      <c r="V99" s="2"/>
      <c r="W99" s="2"/>
      <c r="X99" s="2"/>
      <c r="Y99" s="2"/>
      <c r="Z99" s="2"/>
    </row>
    <row r="100" ht="16" customHeight="1">
      <c r="A100" s="21"/>
      <c r="B100" s="9"/>
      <c r="C100" s="17"/>
      <c r="D100" s="10"/>
      <c r="E100" s="5"/>
      <c r="F100" s="14"/>
      <c r="G100" s="10"/>
      <c r="H100" s="2"/>
      <c r="I100" s="2"/>
      <c r="J100" s="10"/>
      <c r="K100" s="2"/>
      <c r="L100" s="2"/>
      <c r="M100" s="15"/>
      <c r="N100" s="19"/>
      <c r="O100" s="15"/>
      <c r="P100" s="15"/>
      <c r="Q100" s="8"/>
      <c r="R100" s="2"/>
      <c r="S100" s="2"/>
      <c r="T100" s="2"/>
      <c r="U100" s="2"/>
      <c r="V100" s="2"/>
      <c r="W100" s="2"/>
      <c r="X100" s="2"/>
      <c r="Y100" s="2"/>
      <c r="Z100" s="2"/>
    </row>
    <row r="101" ht="13.6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19"/>
      <c r="O101" s="2"/>
      <c r="P101" s="2"/>
      <c r="Q101" s="8"/>
      <c r="R101" s="2"/>
      <c r="S101" s="2"/>
      <c r="T101" s="2"/>
      <c r="U101" s="2"/>
      <c r="V101" s="2"/>
      <c r="W101" s="2"/>
      <c r="X101" s="2"/>
      <c r="Y101" s="2"/>
      <c r="Z101" s="2"/>
    </row>
    <row r="102" ht="13.6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9"/>
      <c r="O102" s="2"/>
      <c r="P102" s="2"/>
      <c r="Q102" s="8"/>
      <c r="R102" s="2"/>
      <c r="S102" s="2"/>
      <c r="T102" s="2"/>
      <c r="U102" s="2"/>
      <c r="V102" s="2"/>
      <c r="W102" s="2"/>
      <c r="X102" s="2"/>
      <c r="Y102" s="2"/>
      <c r="Z102" s="2"/>
    </row>
    <row r="103" ht="13.6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19"/>
      <c r="O103" s="2"/>
      <c r="P103" s="2"/>
      <c r="Q103" s="8"/>
      <c r="R103" s="2"/>
      <c r="S103" s="2"/>
      <c r="T103" s="2"/>
      <c r="U103" s="2"/>
      <c r="V103" s="2"/>
      <c r="W103" s="2"/>
      <c r="X103" s="2"/>
      <c r="Y103" s="2"/>
      <c r="Z103" s="2"/>
    </row>
    <row r="104" ht="13.6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9"/>
      <c r="O104" s="2"/>
      <c r="P104" s="2"/>
      <c r="Q104" s="8"/>
      <c r="R104" s="2"/>
      <c r="S104" s="2"/>
      <c r="T104" s="2"/>
      <c r="U104" s="2"/>
      <c r="V104" s="2"/>
      <c r="W104" s="2"/>
      <c r="X104" s="2"/>
      <c r="Y104" s="2"/>
      <c r="Z104" s="2"/>
    </row>
    <row r="105" ht="13.6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19"/>
      <c r="O105" s="2"/>
      <c r="P105" s="2"/>
      <c r="Q105" s="8"/>
      <c r="R105" s="2"/>
      <c r="S105" s="2"/>
      <c r="T105" s="2"/>
      <c r="U105" s="2"/>
      <c r="V105" s="2"/>
      <c r="W105" s="2"/>
      <c r="X105" s="2"/>
      <c r="Y105" s="2"/>
      <c r="Z105" s="2"/>
    </row>
    <row r="106" ht="13.6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19"/>
      <c r="O106" s="2"/>
      <c r="P106" s="2"/>
      <c r="Q106" s="8"/>
      <c r="R106" s="2"/>
      <c r="S106" s="2"/>
      <c r="T106" s="2"/>
      <c r="U106" s="2"/>
      <c r="V106" s="2"/>
      <c r="W106" s="2"/>
      <c r="X106" s="2"/>
      <c r="Y106" s="2"/>
      <c r="Z106" s="2"/>
    </row>
    <row r="107" ht="13.6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19"/>
      <c r="O107" s="2"/>
      <c r="P107" s="2"/>
      <c r="Q107" s="8"/>
      <c r="R107" s="2"/>
      <c r="S107" s="2"/>
      <c r="T107" s="2"/>
      <c r="U107" s="2"/>
      <c r="V107" s="2"/>
      <c r="W107" s="2"/>
      <c r="X107" s="2"/>
      <c r="Y107" s="2"/>
      <c r="Z107" s="2"/>
    </row>
    <row r="108" ht="13.6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9"/>
      <c r="O108" s="2"/>
      <c r="P108" s="2"/>
      <c r="Q108" s="8"/>
      <c r="R108" s="2"/>
      <c r="S108" s="2"/>
      <c r="T108" s="2"/>
      <c r="U108" s="2"/>
      <c r="V108" s="2"/>
      <c r="W108" s="2"/>
      <c r="X108" s="2"/>
      <c r="Y108" s="2"/>
      <c r="Z108" s="2"/>
    </row>
    <row r="109" ht="13.6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19"/>
      <c r="O109" s="2"/>
      <c r="P109" s="2"/>
      <c r="Q109" s="8"/>
      <c r="R109" s="2"/>
      <c r="S109" s="2"/>
      <c r="T109" s="2"/>
      <c r="U109" s="2"/>
      <c r="V109" s="2"/>
      <c r="W109" s="2"/>
      <c r="X109" s="2"/>
      <c r="Y109" s="2"/>
      <c r="Z109" s="2"/>
    </row>
    <row r="110" ht="13.6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19"/>
      <c r="O110" s="2"/>
      <c r="P110" s="2"/>
      <c r="Q110" s="8"/>
      <c r="R110" s="2"/>
      <c r="S110" s="2"/>
      <c r="T110" s="2"/>
      <c r="U110" s="2"/>
      <c r="V110" s="2"/>
      <c r="W110" s="2"/>
      <c r="X110" s="2"/>
      <c r="Y110" s="2"/>
      <c r="Z110" s="2"/>
    </row>
    <row r="111" ht="13.6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9"/>
      <c r="O111" s="2"/>
      <c r="P111" s="2"/>
      <c r="Q111" s="8"/>
      <c r="R111" s="2"/>
      <c r="S111" s="2"/>
      <c r="T111" s="2"/>
      <c r="U111" s="2"/>
      <c r="V111" s="2"/>
      <c r="W111" s="2"/>
      <c r="X111" s="2"/>
      <c r="Y111" s="2"/>
      <c r="Z111" s="2"/>
    </row>
    <row r="112" ht="13.6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19"/>
      <c r="O112" s="2"/>
      <c r="P112" s="2"/>
      <c r="Q112" s="8"/>
      <c r="R112" s="2"/>
      <c r="S112" s="2"/>
      <c r="T112" s="2"/>
      <c r="U112" s="2"/>
      <c r="V112" s="2"/>
      <c r="W112" s="2"/>
      <c r="X112" s="2"/>
      <c r="Y112" s="2"/>
      <c r="Z112" s="2"/>
    </row>
    <row r="113" ht="13.6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9"/>
      <c r="O113" s="2"/>
      <c r="P113" s="2"/>
      <c r="Q113" s="8"/>
      <c r="R113" s="2"/>
      <c r="S113" s="2"/>
      <c r="T113" s="2"/>
      <c r="U113" s="2"/>
      <c r="V113" s="2"/>
      <c r="W113" s="2"/>
      <c r="X113" s="2"/>
      <c r="Y113" s="2"/>
      <c r="Z113" s="2"/>
    </row>
    <row r="114" ht="13.6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9"/>
      <c r="O114" s="2"/>
      <c r="P114" s="2"/>
      <c r="Q114" s="8"/>
      <c r="R114" s="2"/>
      <c r="S114" s="2"/>
      <c r="T114" s="2"/>
      <c r="U114" s="2"/>
      <c r="V114" s="2"/>
      <c r="W114" s="2"/>
      <c r="X114" s="2"/>
      <c r="Y114" s="2"/>
      <c r="Z114" s="2"/>
    </row>
    <row r="115" ht="13.6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19"/>
      <c r="O115" s="2"/>
      <c r="P115" s="2"/>
      <c r="Q115" s="8"/>
      <c r="R115" s="2"/>
      <c r="S115" s="2"/>
      <c r="T115" s="2"/>
      <c r="U115" s="2"/>
      <c r="V115" s="2"/>
      <c r="W115" s="2"/>
      <c r="X115" s="2"/>
      <c r="Y115" s="2"/>
      <c r="Z115" s="2"/>
    </row>
    <row r="116" ht="13.6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19"/>
      <c r="O116" s="2"/>
      <c r="P116" s="2"/>
      <c r="Q116" s="8"/>
      <c r="R116" s="2"/>
      <c r="S116" s="2"/>
      <c r="T116" s="2"/>
      <c r="U116" s="2"/>
      <c r="V116" s="2"/>
      <c r="W116" s="2"/>
      <c r="X116" s="2"/>
      <c r="Y116" s="2"/>
      <c r="Z116" s="2"/>
    </row>
    <row r="117" ht="13.6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9"/>
      <c r="O117" s="2"/>
      <c r="P117" s="2"/>
      <c r="Q117" s="8"/>
      <c r="R117" s="2"/>
      <c r="S117" s="2"/>
      <c r="T117" s="2"/>
      <c r="U117" s="2"/>
      <c r="V117" s="2"/>
      <c r="W117" s="2"/>
      <c r="X117" s="2"/>
      <c r="Y117" s="2"/>
      <c r="Z117" s="2"/>
    </row>
    <row r="118" ht="13.6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9"/>
      <c r="O118" s="2"/>
      <c r="P118" s="2"/>
      <c r="Q118" s="8"/>
      <c r="R118" s="2"/>
      <c r="S118" s="2"/>
      <c r="T118" s="2"/>
      <c r="U118" s="2"/>
      <c r="V118" s="2"/>
      <c r="W118" s="2"/>
      <c r="X118" s="2"/>
      <c r="Y118" s="2"/>
      <c r="Z118" s="2"/>
    </row>
    <row r="119" ht="13.6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19"/>
      <c r="O119" s="2"/>
      <c r="P119" s="2"/>
      <c r="Q119" s="8"/>
      <c r="R119" s="2"/>
      <c r="S119" s="2"/>
      <c r="T119" s="2"/>
      <c r="U119" s="2"/>
      <c r="V119" s="2"/>
      <c r="W119" s="2"/>
      <c r="X119" s="2"/>
      <c r="Y119" s="2"/>
      <c r="Z119" s="2"/>
    </row>
    <row r="120" ht="13.6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19"/>
      <c r="O120" s="2"/>
      <c r="P120" s="2"/>
      <c r="Q120" s="8"/>
      <c r="R120" s="2"/>
      <c r="S120" s="2"/>
      <c r="T120" s="2"/>
      <c r="U120" s="2"/>
      <c r="V120" s="2"/>
      <c r="W120" s="2"/>
      <c r="X120" s="2"/>
      <c r="Y120" s="2"/>
      <c r="Z120" s="2"/>
    </row>
    <row r="121" ht="13.6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9"/>
      <c r="O121" s="2"/>
      <c r="P121" s="2"/>
      <c r="Q121" s="8"/>
      <c r="R121" s="2"/>
      <c r="S121" s="2"/>
      <c r="T121" s="2"/>
      <c r="U121" s="2"/>
      <c r="V121" s="2"/>
      <c r="W121" s="2"/>
      <c r="X121" s="2"/>
      <c r="Y121" s="2"/>
      <c r="Z121" s="2"/>
    </row>
    <row r="122" ht="13.6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19"/>
      <c r="O122" s="2"/>
      <c r="P122" s="2"/>
      <c r="Q122" s="8"/>
      <c r="R122" s="2"/>
      <c r="S122" s="2"/>
      <c r="T122" s="2"/>
      <c r="U122" s="2"/>
      <c r="V122" s="2"/>
      <c r="W122" s="2"/>
      <c r="X122" s="2"/>
      <c r="Y122" s="2"/>
      <c r="Z122" s="2"/>
    </row>
    <row r="123" ht="13.6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9"/>
      <c r="O123" s="2"/>
      <c r="P123" s="2"/>
      <c r="Q123" s="8"/>
      <c r="R123" s="2"/>
      <c r="S123" s="2"/>
      <c r="T123" s="2"/>
      <c r="U123" s="2"/>
      <c r="V123" s="2"/>
      <c r="W123" s="2"/>
      <c r="X123" s="2"/>
      <c r="Y123" s="2"/>
      <c r="Z123" s="2"/>
    </row>
    <row r="124" ht="13.6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19"/>
      <c r="O124" s="2"/>
      <c r="P124" s="2"/>
      <c r="Q124" s="8"/>
      <c r="R124" s="2"/>
      <c r="S124" s="2"/>
      <c r="T124" s="2"/>
      <c r="U124" s="2"/>
      <c r="V124" s="2"/>
      <c r="W124" s="2"/>
      <c r="X124" s="2"/>
      <c r="Y124" s="2"/>
      <c r="Z124" s="2"/>
    </row>
    <row r="125" ht="13.6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19"/>
      <c r="O125" s="2"/>
      <c r="P125" s="2"/>
      <c r="Q125" s="8"/>
      <c r="R125" s="2"/>
      <c r="S125" s="2"/>
      <c r="T125" s="2"/>
      <c r="U125" s="2"/>
      <c r="V125" s="2"/>
      <c r="W125" s="2"/>
      <c r="X125" s="2"/>
      <c r="Y125" s="2"/>
      <c r="Z125" s="2"/>
    </row>
    <row r="126" ht="13.6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19"/>
      <c r="O126" s="2"/>
      <c r="P126" s="2"/>
      <c r="Q126" s="8"/>
      <c r="R126" s="2"/>
      <c r="S126" s="2"/>
      <c r="T126" s="2"/>
      <c r="U126" s="2"/>
      <c r="V126" s="2"/>
      <c r="W126" s="2"/>
      <c r="X126" s="2"/>
      <c r="Y126" s="2"/>
      <c r="Z126" s="2"/>
    </row>
    <row r="127" ht="13.6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19"/>
      <c r="O127" s="2"/>
      <c r="P127" s="2"/>
      <c r="Q127" s="8"/>
      <c r="R127" s="2"/>
      <c r="S127" s="2"/>
      <c r="T127" s="2"/>
      <c r="U127" s="2"/>
      <c r="V127" s="2"/>
      <c r="W127" s="2"/>
      <c r="X127" s="2"/>
      <c r="Y127" s="2"/>
      <c r="Z127" s="2"/>
    </row>
    <row r="128" ht="13.6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19"/>
      <c r="O128" s="2"/>
      <c r="P128" s="2"/>
      <c r="Q128" s="8"/>
      <c r="R128" s="2"/>
      <c r="S128" s="2"/>
      <c r="T128" s="2"/>
      <c r="U128" s="2"/>
      <c r="V128" s="2"/>
      <c r="W128" s="2"/>
      <c r="X128" s="2"/>
      <c r="Y128" s="2"/>
      <c r="Z128" s="2"/>
    </row>
    <row r="129" ht="13.6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19"/>
      <c r="O129" s="2"/>
      <c r="P129" s="2"/>
      <c r="Q129" s="8"/>
      <c r="R129" s="2"/>
      <c r="S129" s="2"/>
      <c r="T129" s="2"/>
      <c r="U129" s="2"/>
      <c r="V129" s="2"/>
      <c r="W129" s="2"/>
      <c r="X129" s="2"/>
      <c r="Y129" s="2"/>
      <c r="Z129" s="2"/>
    </row>
    <row r="130" ht="13.6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19"/>
      <c r="O130" s="2"/>
      <c r="P130" s="2"/>
      <c r="Q130" s="8"/>
      <c r="R130" s="2"/>
      <c r="S130" s="2"/>
      <c r="T130" s="2"/>
      <c r="U130" s="2"/>
      <c r="V130" s="2"/>
      <c r="W130" s="2"/>
      <c r="X130" s="2"/>
      <c r="Y130" s="2"/>
      <c r="Z130" s="2"/>
    </row>
    <row r="131" ht="13.6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19"/>
      <c r="O131" s="2"/>
      <c r="P131" s="2"/>
      <c r="Q131" s="8"/>
      <c r="R131" s="2"/>
      <c r="S131" s="2"/>
      <c r="T131" s="2"/>
      <c r="U131" s="2"/>
      <c r="V131" s="2"/>
      <c r="W131" s="2"/>
      <c r="X131" s="2"/>
      <c r="Y131" s="2"/>
      <c r="Z131" s="2"/>
    </row>
    <row r="132" ht="13.6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19"/>
      <c r="O132" s="2"/>
      <c r="P132" s="2"/>
      <c r="Q132" s="8"/>
      <c r="R132" s="2"/>
      <c r="S132" s="2"/>
      <c r="T132" s="2"/>
      <c r="U132" s="2"/>
      <c r="V132" s="2"/>
      <c r="W132" s="2"/>
      <c r="X132" s="2"/>
      <c r="Y132" s="2"/>
      <c r="Z132" s="2"/>
    </row>
    <row r="133" ht="13.6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19"/>
      <c r="O133" s="2"/>
      <c r="P133" s="2"/>
      <c r="Q133" s="8"/>
      <c r="R133" s="2"/>
      <c r="S133" s="2"/>
      <c r="T133" s="2"/>
      <c r="U133" s="2"/>
      <c r="V133" s="2"/>
      <c r="W133" s="2"/>
      <c r="X133" s="2"/>
      <c r="Y133" s="2"/>
      <c r="Z133" s="2"/>
    </row>
    <row r="134" ht="13.6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19"/>
      <c r="O134" s="2"/>
      <c r="P134" s="2"/>
      <c r="Q134" s="8"/>
      <c r="R134" s="2"/>
      <c r="S134" s="2"/>
      <c r="T134" s="2"/>
      <c r="U134" s="2"/>
      <c r="V134" s="2"/>
      <c r="W134" s="2"/>
      <c r="X134" s="2"/>
      <c r="Y134" s="2"/>
      <c r="Z134" s="2"/>
    </row>
    <row r="135" ht="13.6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9"/>
      <c r="O135" s="2"/>
      <c r="P135" s="2"/>
      <c r="Q135" s="8"/>
      <c r="R135" s="2"/>
      <c r="S135" s="2"/>
      <c r="T135" s="2"/>
      <c r="U135" s="2"/>
      <c r="V135" s="2"/>
      <c r="W135" s="2"/>
      <c r="X135" s="2"/>
      <c r="Y135" s="2"/>
      <c r="Z135" s="2"/>
    </row>
    <row r="136" ht="13.6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19"/>
      <c r="O136" s="2"/>
      <c r="P136" s="2"/>
      <c r="Q136" s="8"/>
      <c r="R136" s="2"/>
      <c r="S136" s="2"/>
      <c r="T136" s="2"/>
      <c r="U136" s="2"/>
      <c r="V136" s="2"/>
      <c r="W136" s="2"/>
      <c r="X136" s="2"/>
      <c r="Y136" s="2"/>
      <c r="Z136" s="2"/>
    </row>
    <row r="137" ht="13.6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19"/>
      <c r="O137" s="2"/>
      <c r="P137" s="2"/>
      <c r="Q137" s="8"/>
      <c r="R137" s="2"/>
      <c r="S137" s="2"/>
      <c r="T137" s="2"/>
      <c r="U137" s="2"/>
      <c r="V137" s="2"/>
      <c r="W137" s="2"/>
      <c r="X137" s="2"/>
      <c r="Y137" s="2"/>
      <c r="Z137" s="2"/>
    </row>
    <row r="138" ht="13.6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19"/>
      <c r="O138" s="2"/>
      <c r="P138" s="2"/>
      <c r="Q138" s="8"/>
      <c r="R138" s="2"/>
      <c r="S138" s="2"/>
      <c r="T138" s="2"/>
      <c r="U138" s="2"/>
      <c r="V138" s="2"/>
      <c r="W138" s="2"/>
      <c r="X138" s="2"/>
      <c r="Y138" s="2"/>
      <c r="Z138" s="2"/>
    </row>
    <row r="139" ht="13.6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19"/>
      <c r="O139" s="2"/>
      <c r="P139" s="2"/>
      <c r="Q139" s="8"/>
      <c r="R139" s="2"/>
      <c r="S139" s="2"/>
      <c r="T139" s="2"/>
      <c r="U139" s="2"/>
      <c r="V139" s="2"/>
      <c r="W139" s="2"/>
      <c r="X139" s="2"/>
      <c r="Y139" s="2"/>
      <c r="Z139" s="2"/>
    </row>
    <row r="140" ht="13.6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9"/>
      <c r="O140" s="2"/>
      <c r="P140" s="2"/>
      <c r="Q140" s="8"/>
      <c r="R140" s="2"/>
      <c r="S140" s="2"/>
      <c r="T140" s="2"/>
      <c r="U140" s="2"/>
      <c r="V140" s="2"/>
      <c r="W140" s="2"/>
      <c r="X140" s="2"/>
      <c r="Y140" s="2"/>
      <c r="Z140" s="2"/>
    </row>
    <row r="141" ht="13.6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9"/>
      <c r="O141" s="2"/>
      <c r="P141" s="2"/>
      <c r="Q141" s="8"/>
      <c r="R141" s="2"/>
      <c r="S141" s="2"/>
      <c r="T141" s="2"/>
      <c r="U141" s="2"/>
      <c r="V141" s="2"/>
      <c r="W141" s="2"/>
      <c r="X141" s="2"/>
      <c r="Y141" s="2"/>
      <c r="Z141" s="2"/>
    </row>
    <row r="142" ht="13.6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9"/>
      <c r="O142" s="2"/>
      <c r="P142" s="2"/>
      <c r="Q142" s="8"/>
      <c r="R142" s="2"/>
      <c r="S142" s="2"/>
      <c r="T142" s="2"/>
      <c r="U142" s="2"/>
      <c r="V142" s="2"/>
      <c r="W142" s="2"/>
      <c r="X142" s="2"/>
      <c r="Y142" s="2"/>
      <c r="Z142" s="2"/>
    </row>
    <row r="143" ht="13.6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19"/>
      <c r="O143" s="2"/>
      <c r="P143" s="2"/>
      <c r="Q143" s="8"/>
      <c r="R143" s="2"/>
      <c r="S143" s="2"/>
      <c r="T143" s="2"/>
      <c r="U143" s="2"/>
      <c r="V143" s="2"/>
      <c r="W143" s="2"/>
      <c r="X143" s="2"/>
      <c r="Y143" s="2"/>
      <c r="Z143" s="2"/>
    </row>
    <row r="144" ht="13.6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19"/>
      <c r="O144" s="2"/>
      <c r="P144" s="2"/>
      <c r="Q144" s="8"/>
      <c r="R144" s="2"/>
      <c r="S144" s="2"/>
      <c r="T144" s="2"/>
      <c r="U144" s="2"/>
      <c r="V144" s="2"/>
      <c r="W144" s="2"/>
      <c r="X144" s="2"/>
      <c r="Y144" s="2"/>
      <c r="Z144" s="2"/>
    </row>
    <row r="145" ht="13.6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9"/>
      <c r="O145" s="2"/>
      <c r="P145" s="2"/>
      <c r="Q145" s="8"/>
      <c r="R145" s="2"/>
      <c r="S145" s="2"/>
      <c r="T145" s="2"/>
      <c r="U145" s="2"/>
      <c r="V145" s="2"/>
      <c r="W145" s="2"/>
      <c r="X145" s="2"/>
      <c r="Y145" s="2"/>
      <c r="Z145" s="2"/>
    </row>
    <row r="146" ht="13.6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9"/>
      <c r="O146" s="2"/>
      <c r="P146" s="2"/>
      <c r="Q146" s="8"/>
      <c r="R146" s="2"/>
      <c r="S146" s="2"/>
      <c r="T146" s="2"/>
      <c r="U146" s="2"/>
      <c r="V146" s="2"/>
      <c r="W146" s="2"/>
      <c r="X146" s="2"/>
      <c r="Y146" s="2"/>
      <c r="Z146" s="2"/>
    </row>
    <row r="147" ht="13.6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19"/>
      <c r="O147" s="2"/>
      <c r="P147" s="2"/>
      <c r="Q147" s="8"/>
      <c r="R147" s="2"/>
      <c r="S147" s="2"/>
      <c r="T147" s="2"/>
      <c r="U147" s="2"/>
      <c r="V147" s="2"/>
      <c r="W147" s="2"/>
      <c r="X147" s="2"/>
      <c r="Y147" s="2"/>
      <c r="Z147" s="2"/>
    </row>
    <row r="148" ht="13.6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19"/>
      <c r="O148" s="2"/>
      <c r="P148" s="2"/>
      <c r="Q148" s="8"/>
      <c r="R148" s="2"/>
      <c r="S148" s="2"/>
      <c r="T148" s="2"/>
      <c r="U148" s="2"/>
      <c r="V148" s="2"/>
      <c r="W148" s="2"/>
      <c r="X148" s="2"/>
      <c r="Y148" s="2"/>
      <c r="Z148" s="2"/>
    </row>
    <row r="149" ht="13.6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19"/>
      <c r="O149" s="2"/>
      <c r="P149" s="2"/>
      <c r="Q149" s="8"/>
      <c r="R149" s="2"/>
      <c r="S149" s="2"/>
      <c r="T149" s="2"/>
      <c r="U149" s="2"/>
      <c r="V149" s="2"/>
      <c r="W149" s="2"/>
      <c r="X149" s="2"/>
      <c r="Y149" s="2"/>
      <c r="Z149" s="2"/>
    </row>
    <row r="150" ht="13.6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19"/>
      <c r="O150" s="2"/>
      <c r="P150" s="2"/>
      <c r="Q150" s="8"/>
      <c r="R150" s="2"/>
      <c r="S150" s="2"/>
      <c r="T150" s="2"/>
      <c r="U150" s="2"/>
      <c r="V150" s="2"/>
      <c r="W150" s="2"/>
      <c r="X150" s="2"/>
      <c r="Y150" s="2"/>
      <c r="Z150" s="2"/>
    </row>
    <row r="151" ht="13.6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19"/>
      <c r="O151" s="2"/>
      <c r="P151" s="2"/>
      <c r="Q151" s="8"/>
      <c r="R151" s="2"/>
      <c r="S151" s="2"/>
      <c r="T151" s="2"/>
      <c r="U151" s="2"/>
      <c r="V151" s="2"/>
      <c r="W151" s="2"/>
      <c r="X151" s="2"/>
      <c r="Y151" s="2"/>
      <c r="Z151" s="2"/>
    </row>
    <row r="152" ht="13.6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19"/>
      <c r="O152" s="2"/>
      <c r="P152" s="2"/>
      <c r="Q152" s="8"/>
      <c r="R152" s="2"/>
      <c r="S152" s="2"/>
      <c r="T152" s="2"/>
      <c r="U152" s="2"/>
      <c r="V152" s="2"/>
      <c r="W152" s="2"/>
      <c r="X152" s="2"/>
      <c r="Y152" s="2"/>
      <c r="Z152" s="2"/>
    </row>
    <row r="153" ht="13.6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19"/>
      <c r="O153" s="2"/>
      <c r="P153" s="2"/>
      <c r="Q153" s="8"/>
      <c r="R153" s="2"/>
      <c r="S153" s="2"/>
      <c r="T153" s="2"/>
      <c r="U153" s="2"/>
      <c r="V153" s="2"/>
      <c r="W153" s="2"/>
      <c r="X153" s="2"/>
      <c r="Y153" s="2"/>
      <c r="Z153" s="2"/>
    </row>
    <row r="154" ht="13.6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19"/>
      <c r="O154" s="2"/>
      <c r="P154" s="2"/>
      <c r="Q154" s="8"/>
      <c r="R154" s="2"/>
      <c r="S154" s="2"/>
      <c r="T154" s="2"/>
      <c r="U154" s="2"/>
      <c r="V154" s="2"/>
      <c r="W154" s="2"/>
      <c r="X154" s="2"/>
      <c r="Y154" s="2"/>
      <c r="Z154" s="2"/>
    </row>
    <row r="155" ht="13.6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9"/>
      <c r="O155" s="2"/>
      <c r="P155" s="2"/>
      <c r="Q155" s="8"/>
      <c r="R155" s="2"/>
      <c r="S155" s="2"/>
      <c r="T155" s="2"/>
      <c r="U155" s="2"/>
      <c r="V155" s="2"/>
      <c r="W155" s="2"/>
      <c r="X155" s="2"/>
      <c r="Y155" s="2"/>
      <c r="Z155" s="2"/>
    </row>
    <row r="156" ht="13.6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19"/>
      <c r="O156" s="2"/>
      <c r="P156" s="2"/>
      <c r="Q156" s="8"/>
      <c r="R156" s="2"/>
      <c r="S156" s="2"/>
      <c r="T156" s="2"/>
      <c r="U156" s="2"/>
      <c r="V156" s="2"/>
      <c r="W156" s="2"/>
      <c r="X156" s="2"/>
      <c r="Y156" s="2"/>
      <c r="Z156" s="2"/>
    </row>
    <row r="157" ht="13.6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19"/>
      <c r="O157" s="2"/>
      <c r="P157" s="2"/>
      <c r="Q157" s="8"/>
      <c r="R157" s="2"/>
      <c r="S157" s="2"/>
      <c r="T157" s="2"/>
      <c r="U157" s="2"/>
      <c r="V157" s="2"/>
      <c r="W157" s="2"/>
      <c r="X157" s="2"/>
      <c r="Y157" s="2"/>
      <c r="Z157" s="2"/>
    </row>
    <row r="158" ht="13.6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19"/>
      <c r="O158" s="2"/>
      <c r="P158" s="2"/>
      <c r="Q158" s="8"/>
      <c r="R158" s="2"/>
      <c r="S158" s="2"/>
      <c r="T158" s="2"/>
      <c r="U158" s="2"/>
      <c r="V158" s="2"/>
      <c r="W158" s="2"/>
      <c r="X158" s="2"/>
      <c r="Y158" s="2"/>
      <c r="Z158" s="2"/>
    </row>
    <row r="159" ht="13.6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19"/>
      <c r="O159" s="2"/>
      <c r="P159" s="2"/>
      <c r="Q159" s="8"/>
      <c r="R159" s="2"/>
      <c r="S159" s="2"/>
      <c r="T159" s="2"/>
      <c r="U159" s="2"/>
      <c r="V159" s="2"/>
      <c r="W159" s="2"/>
      <c r="X159" s="2"/>
      <c r="Y159" s="2"/>
      <c r="Z159" s="2"/>
    </row>
    <row r="160" ht="13.6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19"/>
      <c r="O160" s="2"/>
      <c r="P160" s="2"/>
      <c r="Q160" s="8"/>
      <c r="R160" s="2"/>
      <c r="S160" s="2"/>
      <c r="T160" s="2"/>
      <c r="U160" s="2"/>
      <c r="V160" s="2"/>
      <c r="W160" s="2"/>
      <c r="X160" s="2"/>
      <c r="Y160" s="2"/>
      <c r="Z160" s="2"/>
    </row>
    <row r="161" ht="13.6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9"/>
      <c r="O161" s="2"/>
      <c r="P161" s="2"/>
      <c r="Q161" s="8"/>
      <c r="R161" s="2"/>
      <c r="S161" s="2"/>
      <c r="T161" s="2"/>
      <c r="U161" s="2"/>
      <c r="V161" s="2"/>
      <c r="W161" s="2"/>
      <c r="X161" s="2"/>
      <c r="Y161" s="2"/>
      <c r="Z161" s="2"/>
    </row>
    <row r="162" ht="13.6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9"/>
      <c r="O162" s="2"/>
      <c r="P162" s="2"/>
      <c r="Q162" s="8"/>
      <c r="R162" s="2"/>
      <c r="S162" s="2"/>
      <c r="T162" s="2"/>
      <c r="U162" s="2"/>
      <c r="V162" s="2"/>
      <c r="W162" s="2"/>
      <c r="X162" s="2"/>
      <c r="Y162" s="2"/>
      <c r="Z162" s="2"/>
    </row>
    <row r="163" ht="13.6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19"/>
      <c r="O163" s="2"/>
      <c r="P163" s="2"/>
      <c r="Q163" s="8"/>
      <c r="R163" s="2"/>
      <c r="S163" s="2"/>
      <c r="T163" s="2"/>
      <c r="U163" s="2"/>
      <c r="V163" s="2"/>
      <c r="W163" s="2"/>
      <c r="X163" s="2"/>
      <c r="Y163" s="2"/>
      <c r="Z163" s="2"/>
    </row>
    <row r="164" ht="13.6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19"/>
      <c r="O164" s="2"/>
      <c r="P164" s="2"/>
      <c r="Q164" s="8"/>
      <c r="R164" s="2"/>
      <c r="S164" s="2"/>
      <c r="T164" s="2"/>
      <c r="U164" s="2"/>
      <c r="V164" s="2"/>
      <c r="W164" s="2"/>
      <c r="X164" s="2"/>
      <c r="Y164" s="2"/>
      <c r="Z164" s="2"/>
    </row>
    <row r="165" ht="13.6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9"/>
      <c r="O165" s="2"/>
      <c r="P165" s="2"/>
      <c r="Q165" s="8"/>
      <c r="R165" s="2"/>
      <c r="S165" s="2"/>
      <c r="T165" s="2"/>
      <c r="U165" s="2"/>
      <c r="V165" s="2"/>
      <c r="W165" s="2"/>
      <c r="X165" s="2"/>
      <c r="Y165" s="2"/>
      <c r="Z165" s="2"/>
    </row>
    <row r="166" ht="13.6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9"/>
      <c r="O166" s="2"/>
      <c r="P166" s="2"/>
      <c r="Q166" s="8"/>
      <c r="R166" s="2"/>
      <c r="S166" s="2"/>
      <c r="T166" s="2"/>
      <c r="U166" s="2"/>
      <c r="V166" s="2"/>
      <c r="W166" s="2"/>
      <c r="X166" s="2"/>
      <c r="Y166" s="2"/>
      <c r="Z166" s="2"/>
    </row>
    <row r="167" ht="13.6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19"/>
      <c r="O167" s="2"/>
      <c r="P167" s="2"/>
      <c r="Q167" s="8"/>
      <c r="R167" s="2"/>
      <c r="S167" s="2"/>
      <c r="T167" s="2"/>
      <c r="U167" s="2"/>
      <c r="V167" s="2"/>
      <c r="W167" s="2"/>
      <c r="X167" s="2"/>
      <c r="Y167" s="2"/>
      <c r="Z167" s="2"/>
    </row>
    <row r="168" ht="13.6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19"/>
      <c r="O168" s="2"/>
      <c r="P168" s="2"/>
      <c r="Q168" s="8"/>
      <c r="R168" s="2"/>
      <c r="S168" s="2"/>
      <c r="T168" s="2"/>
      <c r="U168" s="2"/>
      <c r="V168" s="2"/>
      <c r="W168" s="2"/>
      <c r="X168" s="2"/>
      <c r="Y168" s="2"/>
      <c r="Z168" s="2"/>
    </row>
    <row r="169" ht="13.6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9"/>
      <c r="O169" s="2"/>
      <c r="P169" s="2"/>
      <c r="Q169" s="8"/>
      <c r="R169" s="2"/>
      <c r="S169" s="2"/>
      <c r="T169" s="2"/>
      <c r="U169" s="2"/>
      <c r="V169" s="2"/>
      <c r="W169" s="2"/>
      <c r="X169" s="2"/>
      <c r="Y169" s="2"/>
      <c r="Z169" s="2"/>
    </row>
    <row r="170" ht="13.6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9"/>
      <c r="O170" s="2"/>
      <c r="P170" s="2"/>
      <c r="Q170" s="8"/>
      <c r="R170" s="2"/>
      <c r="S170" s="2"/>
      <c r="T170" s="2"/>
      <c r="U170" s="2"/>
      <c r="V170" s="2"/>
      <c r="W170" s="2"/>
      <c r="X170" s="2"/>
      <c r="Y170" s="2"/>
      <c r="Z170" s="2"/>
    </row>
    <row r="171" ht="13.6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9"/>
      <c r="O171" s="2"/>
      <c r="P171" s="2"/>
      <c r="Q171" s="8"/>
      <c r="R171" s="2"/>
      <c r="S171" s="2"/>
      <c r="T171" s="2"/>
      <c r="U171" s="2"/>
      <c r="V171" s="2"/>
      <c r="W171" s="2"/>
      <c r="X171" s="2"/>
      <c r="Y171" s="2"/>
      <c r="Z171" s="2"/>
    </row>
    <row r="172" ht="13.6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19"/>
      <c r="O172" s="2"/>
      <c r="P172" s="2"/>
      <c r="Q172" s="8"/>
      <c r="R172" s="2"/>
      <c r="S172" s="2"/>
      <c r="T172" s="2"/>
      <c r="U172" s="2"/>
      <c r="V172" s="2"/>
      <c r="W172" s="2"/>
      <c r="X172" s="2"/>
      <c r="Y172" s="2"/>
      <c r="Z172" s="2"/>
    </row>
    <row r="173" ht="13.6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19"/>
      <c r="O173" s="2"/>
      <c r="P173" s="2"/>
      <c r="Q173" s="8"/>
      <c r="R173" s="2"/>
      <c r="S173" s="2"/>
      <c r="T173" s="2"/>
      <c r="U173" s="2"/>
      <c r="V173" s="2"/>
      <c r="W173" s="2"/>
      <c r="X173" s="2"/>
      <c r="Y173" s="2"/>
      <c r="Z173" s="2"/>
    </row>
    <row r="174" ht="13.6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19"/>
      <c r="O174" s="2"/>
      <c r="P174" s="2"/>
      <c r="Q174" s="8"/>
      <c r="R174" s="2"/>
      <c r="S174" s="2"/>
      <c r="T174" s="2"/>
      <c r="U174" s="2"/>
      <c r="V174" s="2"/>
      <c r="W174" s="2"/>
      <c r="X174" s="2"/>
      <c r="Y174" s="2"/>
      <c r="Z174" s="2"/>
    </row>
    <row r="175" ht="13.6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19"/>
      <c r="O175" s="2"/>
      <c r="P175" s="2"/>
      <c r="Q175" s="8"/>
      <c r="R175" s="2"/>
      <c r="S175" s="2"/>
      <c r="T175" s="2"/>
      <c r="U175" s="2"/>
      <c r="V175" s="2"/>
      <c r="W175" s="2"/>
      <c r="X175" s="2"/>
      <c r="Y175" s="2"/>
      <c r="Z175" s="2"/>
    </row>
    <row r="176" ht="13.6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19"/>
      <c r="O176" s="2"/>
      <c r="P176" s="2"/>
      <c r="Q176" s="8"/>
      <c r="R176" s="2"/>
      <c r="S176" s="2"/>
      <c r="T176" s="2"/>
      <c r="U176" s="2"/>
      <c r="V176" s="2"/>
      <c r="W176" s="2"/>
      <c r="X176" s="2"/>
      <c r="Y176" s="2"/>
      <c r="Z176" s="2"/>
    </row>
    <row r="177" ht="13.6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19"/>
      <c r="O177" s="2"/>
      <c r="P177" s="2"/>
      <c r="Q177" s="8"/>
      <c r="R177" s="2"/>
      <c r="S177" s="2"/>
      <c r="T177" s="2"/>
      <c r="U177" s="2"/>
      <c r="V177" s="2"/>
      <c r="W177" s="2"/>
      <c r="X177" s="2"/>
      <c r="Y177" s="2"/>
      <c r="Z177" s="2"/>
    </row>
    <row r="178" ht="13.6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9"/>
      <c r="O178" s="2"/>
      <c r="P178" s="2"/>
      <c r="Q178" s="8"/>
      <c r="R178" s="2"/>
      <c r="S178" s="2"/>
      <c r="T178" s="2"/>
      <c r="U178" s="2"/>
      <c r="V178" s="2"/>
      <c r="W178" s="2"/>
      <c r="X178" s="2"/>
      <c r="Y178" s="2"/>
      <c r="Z178" s="2"/>
    </row>
    <row r="179" ht="13.6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9"/>
      <c r="O179" s="2"/>
      <c r="P179" s="2"/>
      <c r="Q179" s="8"/>
      <c r="R179" s="2"/>
      <c r="S179" s="2"/>
      <c r="T179" s="2"/>
      <c r="U179" s="2"/>
      <c r="V179" s="2"/>
      <c r="W179" s="2"/>
      <c r="X179" s="2"/>
      <c r="Y179" s="2"/>
      <c r="Z179" s="2"/>
    </row>
    <row r="180" ht="13.6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9"/>
      <c r="O180" s="2"/>
      <c r="P180" s="2"/>
      <c r="Q180" s="8"/>
      <c r="R180" s="2"/>
      <c r="S180" s="2"/>
      <c r="T180" s="2"/>
      <c r="U180" s="2"/>
      <c r="V180" s="2"/>
      <c r="W180" s="2"/>
      <c r="X180" s="2"/>
      <c r="Y180" s="2"/>
      <c r="Z180" s="2"/>
    </row>
    <row r="181" ht="13.6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19"/>
      <c r="O181" s="2"/>
      <c r="P181" s="2"/>
      <c r="Q181" s="8"/>
      <c r="R181" s="2"/>
      <c r="S181" s="2"/>
      <c r="T181" s="2"/>
      <c r="U181" s="2"/>
      <c r="V181" s="2"/>
      <c r="W181" s="2"/>
      <c r="X181" s="2"/>
      <c r="Y181" s="2"/>
      <c r="Z181" s="2"/>
    </row>
    <row r="182" ht="13.6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19"/>
      <c r="O182" s="2"/>
      <c r="P182" s="2"/>
      <c r="Q182" s="8"/>
      <c r="R182" s="2"/>
      <c r="S182" s="2"/>
      <c r="T182" s="2"/>
      <c r="U182" s="2"/>
      <c r="V182" s="2"/>
      <c r="W182" s="2"/>
      <c r="X182" s="2"/>
      <c r="Y182" s="2"/>
      <c r="Z182" s="2"/>
    </row>
    <row r="183" ht="13.6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19"/>
      <c r="O183" s="2"/>
      <c r="P183" s="2"/>
      <c r="Q183" s="8"/>
      <c r="R183" s="2"/>
      <c r="S183" s="2"/>
      <c r="T183" s="2"/>
      <c r="U183" s="2"/>
      <c r="V183" s="2"/>
      <c r="W183" s="2"/>
      <c r="X183" s="2"/>
      <c r="Y183" s="2"/>
      <c r="Z183" s="2"/>
    </row>
    <row r="184" ht="13.6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19"/>
      <c r="O184" s="2"/>
      <c r="P184" s="2"/>
      <c r="Q184" s="8"/>
      <c r="R184" s="2"/>
      <c r="S184" s="2"/>
      <c r="T184" s="2"/>
      <c r="U184" s="2"/>
      <c r="V184" s="2"/>
      <c r="W184" s="2"/>
      <c r="X184" s="2"/>
      <c r="Y184" s="2"/>
      <c r="Z184" s="2"/>
    </row>
    <row r="185" ht="13.6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19"/>
      <c r="O185" s="2"/>
      <c r="P185" s="2"/>
      <c r="Q185" s="8"/>
      <c r="R185" s="2"/>
      <c r="S185" s="2"/>
      <c r="T185" s="2"/>
      <c r="U185" s="2"/>
      <c r="V185" s="2"/>
      <c r="W185" s="2"/>
      <c r="X185" s="2"/>
      <c r="Y185" s="2"/>
      <c r="Z185" s="2"/>
    </row>
    <row r="186" ht="13.6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19"/>
      <c r="O186" s="2"/>
      <c r="P186" s="2"/>
      <c r="Q186" s="8"/>
      <c r="R186" s="2"/>
      <c r="S186" s="2"/>
      <c r="T186" s="2"/>
      <c r="U186" s="2"/>
      <c r="V186" s="2"/>
      <c r="W186" s="2"/>
      <c r="X186" s="2"/>
      <c r="Y186" s="2"/>
      <c r="Z186" s="2"/>
    </row>
    <row r="187" ht="13.6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19"/>
      <c r="O187" s="2"/>
      <c r="P187" s="2"/>
      <c r="Q187" s="8"/>
      <c r="R187" s="2"/>
      <c r="S187" s="2"/>
      <c r="T187" s="2"/>
      <c r="U187" s="2"/>
      <c r="V187" s="2"/>
      <c r="W187" s="2"/>
      <c r="X187" s="2"/>
      <c r="Y187" s="2"/>
      <c r="Z187" s="2"/>
    </row>
    <row r="188" ht="13.6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19"/>
      <c r="O188" s="2"/>
      <c r="P188" s="2"/>
      <c r="Q188" s="8"/>
      <c r="R188" s="2"/>
      <c r="S188" s="2"/>
      <c r="T188" s="2"/>
      <c r="U188" s="2"/>
      <c r="V188" s="2"/>
      <c r="W188" s="2"/>
      <c r="X188" s="2"/>
      <c r="Y188" s="2"/>
      <c r="Z188" s="2"/>
    </row>
    <row r="189" ht="13.6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19"/>
      <c r="O189" s="2"/>
      <c r="P189" s="2"/>
      <c r="Q189" s="8"/>
      <c r="R189" s="2"/>
      <c r="S189" s="2"/>
      <c r="T189" s="2"/>
      <c r="U189" s="2"/>
      <c r="V189" s="2"/>
      <c r="W189" s="2"/>
      <c r="X189" s="2"/>
      <c r="Y189" s="2"/>
      <c r="Z189" s="2"/>
    </row>
    <row r="190" ht="13.6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19"/>
      <c r="O190" s="2"/>
      <c r="P190" s="2"/>
      <c r="Q190" s="8"/>
      <c r="R190" s="2"/>
      <c r="S190" s="2"/>
      <c r="T190" s="2"/>
      <c r="U190" s="2"/>
      <c r="V190" s="2"/>
      <c r="W190" s="2"/>
      <c r="X190" s="2"/>
      <c r="Y190" s="2"/>
      <c r="Z190" s="2"/>
    </row>
    <row r="191" ht="13.6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19"/>
      <c r="O191" s="2"/>
      <c r="P191" s="2"/>
      <c r="Q191" s="8"/>
      <c r="R191" s="2"/>
      <c r="S191" s="2"/>
      <c r="T191" s="2"/>
      <c r="U191" s="2"/>
      <c r="V191" s="2"/>
      <c r="W191" s="2"/>
      <c r="X191" s="2"/>
      <c r="Y191" s="2"/>
      <c r="Z191" s="2"/>
    </row>
    <row r="192" ht="13.6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19"/>
      <c r="O192" s="2"/>
      <c r="P192" s="2"/>
      <c r="Q192" s="8"/>
      <c r="R192" s="2"/>
      <c r="S192" s="2"/>
      <c r="T192" s="2"/>
      <c r="U192" s="2"/>
      <c r="V192" s="2"/>
      <c r="W192" s="2"/>
      <c r="X192" s="2"/>
      <c r="Y192" s="2"/>
      <c r="Z192" s="2"/>
    </row>
    <row r="193" ht="13.6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19"/>
      <c r="O193" s="2"/>
      <c r="P193" s="2"/>
      <c r="Q193" s="8"/>
      <c r="R193" s="2"/>
      <c r="S193" s="2"/>
      <c r="T193" s="2"/>
      <c r="U193" s="2"/>
      <c r="V193" s="2"/>
      <c r="W193" s="2"/>
      <c r="X193" s="2"/>
      <c r="Y193" s="2"/>
      <c r="Z193" s="2"/>
    </row>
    <row r="194" ht="13.6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19"/>
      <c r="O194" s="2"/>
      <c r="P194" s="2"/>
      <c r="Q194" s="8"/>
      <c r="R194" s="2"/>
      <c r="S194" s="2"/>
      <c r="T194" s="2"/>
      <c r="U194" s="2"/>
      <c r="V194" s="2"/>
      <c r="W194" s="2"/>
      <c r="X194" s="2"/>
      <c r="Y194" s="2"/>
      <c r="Z194" s="2"/>
    </row>
    <row r="195" ht="13.6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19"/>
      <c r="O195" s="2"/>
      <c r="P195" s="2"/>
      <c r="Q195" s="8"/>
      <c r="R195" s="2"/>
      <c r="S195" s="2"/>
      <c r="T195" s="2"/>
      <c r="U195" s="2"/>
      <c r="V195" s="2"/>
      <c r="W195" s="2"/>
      <c r="X195" s="2"/>
      <c r="Y195" s="2"/>
      <c r="Z195" s="2"/>
    </row>
    <row r="196" ht="13.6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19"/>
      <c r="O196" s="2"/>
      <c r="P196" s="2"/>
      <c r="Q196" s="8"/>
      <c r="R196" s="2"/>
      <c r="S196" s="2"/>
      <c r="T196" s="2"/>
      <c r="U196" s="2"/>
      <c r="V196" s="2"/>
      <c r="W196" s="2"/>
      <c r="X196" s="2"/>
      <c r="Y196" s="2"/>
      <c r="Z196" s="2"/>
    </row>
    <row r="197" ht="13.6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19"/>
      <c r="O197" s="2"/>
      <c r="P197" s="2"/>
      <c r="Q197" s="8"/>
      <c r="R197" s="2"/>
      <c r="S197" s="2"/>
      <c r="T197" s="2"/>
      <c r="U197" s="2"/>
      <c r="V197" s="2"/>
      <c r="W197" s="2"/>
      <c r="X197" s="2"/>
      <c r="Y197" s="2"/>
      <c r="Z197" s="2"/>
    </row>
    <row r="198" ht="13.6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19"/>
      <c r="O198" s="2"/>
      <c r="P198" s="2"/>
      <c r="Q198" s="8"/>
      <c r="R198" s="2"/>
      <c r="S198" s="2"/>
      <c r="T198" s="2"/>
      <c r="U198" s="2"/>
      <c r="V198" s="2"/>
      <c r="W198" s="2"/>
      <c r="X198" s="2"/>
      <c r="Y198" s="2"/>
      <c r="Z198" s="2"/>
    </row>
    <row r="199" ht="13.6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19"/>
      <c r="O199" s="2"/>
      <c r="P199" s="2"/>
      <c r="Q199" s="8"/>
      <c r="R199" s="2"/>
      <c r="S199" s="2"/>
      <c r="T199" s="2"/>
      <c r="U199" s="2"/>
      <c r="V199" s="2"/>
      <c r="W199" s="2"/>
      <c r="X199" s="2"/>
      <c r="Y199" s="2"/>
      <c r="Z199" s="2"/>
    </row>
    <row r="200" ht="13.6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19"/>
      <c r="O200" s="2"/>
      <c r="P200" s="2"/>
      <c r="Q200" s="8"/>
      <c r="R200" s="2"/>
      <c r="S200" s="2"/>
      <c r="T200" s="2"/>
      <c r="U200" s="2"/>
      <c r="V200" s="2"/>
      <c r="W200" s="2"/>
      <c r="X200" s="2"/>
      <c r="Y200" s="2"/>
      <c r="Z200" s="2"/>
    </row>
    <row r="201" ht="13.6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19"/>
      <c r="O201" s="2"/>
      <c r="P201" s="2"/>
      <c r="Q201" s="8"/>
      <c r="R201" s="2"/>
      <c r="S201" s="2"/>
      <c r="T201" s="2"/>
      <c r="U201" s="2"/>
      <c r="V201" s="2"/>
      <c r="W201" s="2"/>
      <c r="X201" s="2"/>
      <c r="Y201" s="2"/>
      <c r="Z201" s="2"/>
    </row>
    <row r="202" ht="13.6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19"/>
      <c r="O202" s="2"/>
      <c r="P202" s="2"/>
      <c r="Q202" s="8"/>
      <c r="R202" s="2"/>
      <c r="S202" s="2"/>
      <c r="T202" s="2"/>
      <c r="U202" s="2"/>
      <c r="V202" s="2"/>
      <c r="W202" s="2"/>
      <c r="X202" s="2"/>
      <c r="Y202" s="2"/>
      <c r="Z202" s="2"/>
    </row>
    <row r="203" ht="13.6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19"/>
      <c r="O203" s="2"/>
      <c r="P203" s="2"/>
      <c r="Q203" s="8"/>
      <c r="R203" s="2"/>
      <c r="S203" s="2"/>
      <c r="T203" s="2"/>
      <c r="U203" s="2"/>
      <c r="V203" s="2"/>
      <c r="W203" s="2"/>
      <c r="X203" s="2"/>
      <c r="Y203" s="2"/>
      <c r="Z203" s="2"/>
    </row>
    <row r="204" ht="13.6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19"/>
      <c r="O204" s="2"/>
      <c r="P204" s="2"/>
      <c r="Q204" s="8"/>
      <c r="R204" s="2"/>
      <c r="S204" s="2"/>
      <c r="T204" s="2"/>
      <c r="U204" s="2"/>
      <c r="V204" s="2"/>
      <c r="W204" s="2"/>
      <c r="X204" s="2"/>
      <c r="Y204" s="2"/>
      <c r="Z204" s="2"/>
    </row>
    <row r="205" ht="13.6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19"/>
      <c r="O205" s="2"/>
      <c r="P205" s="2"/>
      <c r="Q205" s="8"/>
      <c r="R205" s="2"/>
      <c r="S205" s="2"/>
      <c r="T205" s="2"/>
      <c r="U205" s="2"/>
      <c r="V205" s="2"/>
      <c r="W205" s="2"/>
      <c r="X205" s="2"/>
      <c r="Y205" s="2"/>
      <c r="Z205" s="2"/>
    </row>
    <row r="206" ht="13.6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19"/>
      <c r="O206" s="2"/>
      <c r="P206" s="2"/>
      <c r="Q206" s="8"/>
      <c r="R206" s="2"/>
      <c r="S206" s="2"/>
      <c r="T206" s="2"/>
      <c r="U206" s="2"/>
      <c r="V206" s="2"/>
      <c r="W206" s="2"/>
      <c r="X206" s="2"/>
      <c r="Y206" s="2"/>
      <c r="Z206" s="2"/>
    </row>
    <row r="207" ht="13.6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19"/>
      <c r="O207" s="2"/>
      <c r="P207" s="2"/>
      <c r="Q207" s="8"/>
      <c r="R207" s="2"/>
      <c r="S207" s="2"/>
      <c r="T207" s="2"/>
      <c r="U207" s="2"/>
      <c r="V207" s="2"/>
      <c r="W207" s="2"/>
      <c r="X207" s="2"/>
      <c r="Y207" s="2"/>
      <c r="Z207" s="2"/>
    </row>
    <row r="208" ht="13.6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19"/>
      <c r="O208" s="2"/>
      <c r="P208" s="2"/>
      <c r="Q208" s="8"/>
      <c r="R208" s="2"/>
      <c r="S208" s="2"/>
      <c r="T208" s="2"/>
      <c r="U208" s="2"/>
      <c r="V208" s="2"/>
      <c r="W208" s="2"/>
      <c r="X208" s="2"/>
      <c r="Y208" s="2"/>
      <c r="Z208" s="2"/>
    </row>
    <row r="209" ht="13.6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19"/>
      <c r="O209" s="2"/>
      <c r="P209" s="2"/>
      <c r="Q209" s="8"/>
      <c r="R209" s="2"/>
      <c r="S209" s="2"/>
      <c r="T209" s="2"/>
      <c r="U209" s="2"/>
      <c r="V209" s="2"/>
      <c r="W209" s="2"/>
      <c r="X209" s="2"/>
      <c r="Y209" s="2"/>
      <c r="Z209" s="2"/>
    </row>
    <row r="210" ht="13.6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19"/>
      <c r="O210" s="2"/>
      <c r="P210" s="2"/>
      <c r="Q210" s="8"/>
      <c r="R210" s="2"/>
      <c r="S210" s="2"/>
      <c r="T210" s="2"/>
      <c r="U210" s="2"/>
      <c r="V210" s="2"/>
      <c r="W210" s="2"/>
      <c r="X210" s="2"/>
      <c r="Y210" s="2"/>
      <c r="Z210" s="2"/>
    </row>
    <row r="211" ht="13.6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19"/>
      <c r="O211" s="2"/>
      <c r="P211" s="2"/>
      <c r="Q211" s="8"/>
      <c r="R211" s="2"/>
      <c r="S211" s="2"/>
      <c r="T211" s="2"/>
      <c r="U211" s="2"/>
      <c r="V211" s="2"/>
      <c r="W211" s="2"/>
      <c r="X211" s="2"/>
      <c r="Y211" s="2"/>
      <c r="Z211" s="2"/>
    </row>
    <row r="212" ht="13.6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19"/>
      <c r="O212" s="2"/>
      <c r="P212" s="2"/>
      <c r="Q212" s="8"/>
      <c r="R212" s="2"/>
      <c r="S212" s="2"/>
      <c r="T212" s="2"/>
      <c r="U212" s="2"/>
      <c r="V212" s="2"/>
      <c r="W212" s="2"/>
      <c r="X212" s="2"/>
      <c r="Y212" s="2"/>
      <c r="Z212" s="2"/>
    </row>
    <row r="213" ht="13.6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19"/>
      <c r="O213" s="2"/>
      <c r="P213" s="2"/>
      <c r="Q213" s="8"/>
      <c r="R213" s="2"/>
      <c r="S213" s="2"/>
      <c r="T213" s="2"/>
      <c r="U213" s="2"/>
      <c r="V213" s="2"/>
      <c r="W213" s="2"/>
      <c r="X213" s="2"/>
      <c r="Y213" s="2"/>
      <c r="Z213" s="2"/>
    </row>
    <row r="214" ht="13.6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19"/>
      <c r="O214" s="2"/>
      <c r="P214" s="2"/>
      <c r="Q214" s="8"/>
      <c r="R214" s="2"/>
      <c r="S214" s="2"/>
      <c r="T214" s="2"/>
      <c r="U214" s="2"/>
      <c r="V214" s="2"/>
      <c r="W214" s="2"/>
      <c r="X214" s="2"/>
      <c r="Y214" s="2"/>
      <c r="Z214" s="2"/>
    </row>
    <row r="215" ht="13.6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19"/>
      <c r="O215" s="2"/>
      <c r="P215" s="2"/>
      <c r="Q215" s="8"/>
      <c r="R215" s="2"/>
      <c r="S215" s="2"/>
      <c r="T215" s="2"/>
      <c r="U215" s="2"/>
      <c r="V215" s="2"/>
      <c r="W215" s="2"/>
      <c r="X215" s="2"/>
      <c r="Y215" s="2"/>
      <c r="Z215" s="2"/>
    </row>
    <row r="216" ht="13.6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19"/>
      <c r="O216" s="2"/>
      <c r="P216" s="2"/>
      <c r="Q216" s="8"/>
      <c r="R216" s="2"/>
      <c r="S216" s="2"/>
      <c r="T216" s="2"/>
      <c r="U216" s="2"/>
      <c r="V216" s="2"/>
      <c r="W216" s="2"/>
      <c r="X216" s="2"/>
      <c r="Y216" s="2"/>
      <c r="Z216" s="2"/>
    </row>
    <row r="217" ht="13.6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19"/>
      <c r="O217" s="2"/>
      <c r="P217" s="2"/>
      <c r="Q217" s="8"/>
      <c r="R217" s="2"/>
      <c r="S217" s="2"/>
      <c r="T217" s="2"/>
      <c r="U217" s="2"/>
      <c r="V217" s="2"/>
      <c r="W217" s="2"/>
      <c r="X217" s="2"/>
      <c r="Y217" s="2"/>
      <c r="Z217" s="2"/>
    </row>
    <row r="218" ht="13.6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19"/>
      <c r="O218" s="2"/>
      <c r="P218" s="2"/>
      <c r="Q218" s="8"/>
      <c r="R218" s="2"/>
      <c r="S218" s="2"/>
      <c r="T218" s="2"/>
      <c r="U218" s="2"/>
      <c r="V218" s="2"/>
      <c r="W218" s="2"/>
      <c r="X218" s="2"/>
      <c r="Y218" s="2"/>
      <c r="Z218" s="2"/>
    </row>
    <row r="219" ht="13.6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19"/>
      <c r="O219" s="2"/>
      <c r="P219" s="2"/>
      <c r="Q219" s="8"/>
      <c r="R219" s="2"/>
      <c r="S219" s="2"/>
      <c r="T219" s="2"/>
      <c r="U219" s="2"/>
      <c r="V219" s="2"/>
      <c r="W219" s="2"/>
      <c r="X219" s="2"/>
      <c r="Y219" s="2"/>
      <c r="Z219" s="2"/>
    </row>
    <row r="220" ht="13.6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19"/>
      <c r="O220" s="2"/>
      <c r="P220" s="2"/>
      <c r="Q220" s="8"/>
      <c r="R220" s="2"/>
      <c r="S220" s="2"/>
      <c r="T220" s="2"/>
      <c r="U220" s="2"/>
      <c r="V220" s="2"/>
      <c r="W220" s="2"/>
      <c r="X220" s="2"/>
      <c r="Y220" s="2"/>
      <c r="Z220" s="2"/>
    </row>
    <row r="221" ht="13.6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19"/>
      <c r="O221" s="2"/>
      <c r="P221" s="2"/>
      <c r="Q221" s="8"/>
      <c r="R221" s="2"/>
      <c r="S221" s="2"/>
      <c r="T221" s="2"/>
      <c r="U221" s="2"/>
      <c r="V221" s="2"/>
      <c r="W221" s="2"/>
      <c r="X221" s="2"/>
      <c r="Y221" s="2"/>
      <c r="Z221" s="2"/>
    </row>
    <row r="222" ht="13.6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19"/>
      <c r="O222" s="2"/>
      <c r="P222" s="2"/>
      <c r="Q222" s="8"/>
      <c r="R222" s="2"/>
      <c r="S222" s="2"/>
      <c r="T222" s="2"/>
      <c r="U222" s="2"/>
      <c r="V222" s="2"/>
      <c r="W222" s="2"/>
      <c r="X222" s="2"/>
      <c r="Y222" s="2"/>
      <c r="Z222" s="2"/>
    </row>
    <row r="223" ht="13.6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19"/>
      <c r="O223" s="2"/>
      <c r="P223" s="2"/>
      <c r="Q223" s="8"/>
      <c r="R223" s="2"/>
      <c r="S223" s="2"/>
      <c r="T223" s="2"/>
      <c r="U223" s="2"/>
      <c r="V223" s="2"/>
      <c r="W223" s="2"/>
      <c r="X223" s="2"/>
      <c r="Y223" s="2"/>
      <c r="Z223" s="2"/>
    </row>
    <row r="224" ht="13.6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19"/>
      <c r="O224" s="2"/>
      <c r="P224" s="2"/>
      <c r="Q224" s="8"/>
      <c r="R224" s="2"/>
      <c r="S224" s="2"/>
      <c r="T224" s="2"/>
      <c r="U224" s="2"/>
      <c r="V224" s="2"/>
      <c r="W224" s="2"/>
      <c r="X224" s="2"/>
      <c r="Y224" s="2"/>
      <c r="Z224" s="2"/>
    </row>
    <row r="225" ht="13.6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19"/>
      <c r="O225" s="2"/>
      <c r="P225" s="2"/>
      <c r="Q225" s="8"/>
      <c r="R225" s="2"/>
      <c r="S225" s="2"/>
      <c r="T225" s="2"/>
      <c r="U225" s="2"/>
      <c r="V225" s="2"/>
      <c r="W225" s="2"/>
      <c r="X225" s="2"/>
      <c r="Y225" s="2"/>
      <c r="Z225" s="2"/>
    </row>
    <row r="226" ht="13.6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19"/>
      <c r="O226" s="2"/>
      <c r="P226" s="2"/>
      <c r="Q226" s="8"/>
      <c r="R226" s="2"/>
      <c r="S226" s="2"/>
      <c r="T226" s="2"/>
      <c r="U226" s="2"/>
      <c r="V226" s="2"/>
      <c r="W226" s="2"/>
      <c r="X226" s="2"/>
      <c r="Y226" s="2"/>
      <c r="Z226" s="2"/>
    </row>
    <row r="227" ht="13.6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19"/>
      <c r="O227" s="2"/>
      <c r="P227" s="2"/>
      <c r="Q227" s="8"/>
      <c r="R227" s="2"/>
      <c r="S227" s="2"/>
      <c r="T227" s="2"/>
      <c r="U227" s="2"/>
      <c r="V227" s="2"/>
      <c r="W227" s="2"/>
      <c r="X227" s="2"/>
      <c r="Y227" s="2"/>
      <c r="Z227" s="2"/>
    </row>
    <row r="228" ht="13.6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19"/>
      <c r="O228" s="2"/>
      <c r="P228" s="2"/>
      <c r="Q228" s="8"/>
      <c r="R228" s="2"/>
      <c r="S228" s="2"/>
      <c r="T228" s="2"/>
      <c r="U228" s="2"/>
      <c r="V228" s="2"/>
      <c r="W228" s="2"/>
      <c r="X228" s="2"/>
      <c r="Y228" s="2"/>
      <c r="Z228" s="2"/>
    </row>
    <row r="229" ht="13.6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19"/>
      <c r="O229" s="2"/>
      <c r="P229" s="2"/>
      <c r="Q229" s="8"/>
      <c r="R229" s="2"/>
      <c r="S229" s="2"/>
      <c r="T229" s="2"/>
      <c r="U229" s="2"/>
      <c r="V229" s="2"/>
      <c r="W229" s="2"/>
      <c r="X229" s="2"/>
      <c r="Y229" s="2"/>
      <c r="Z229" s="2"/>
    </row>
    <row r="230" ht="13.6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19"/>
      <c r="O230" s="2"/>
      <c r="P230" s="2"/>
      <c r="Q230" s="8"/>
      <c r="R230" s="2"/>
      <c r="S230" s="2"/>
      <c r="T230" s="2"/>
      <c r="U230" s="2"/>
      <c r="V230" s="2"/>
      <c r="W230" s="2"/>
      <c r="X230" s="2"/>
      <c r="Y230" s="2"/>
      <c r="Z230" s="2"/>
    </row>
    <row r="231" ht="13.6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19"/>
      <c r="O231" s="2"/>
      <c r="P231" s="2"/>
      <c r="Q231" s="8"/>
      <c r="R231" s="2"/>
      <c r="S231" s="2"/>
      <c r="T231" s="2"/>
      <c r="U231" s="2"/>
      <c r="V231" s="2"/>
      <c r="W231" s="2"/>
      <c r="X231" s="2"/>
      <c r="Y231" s="2"/>
      <c r="Z231" s="2"/>
    </row>
    <row r="232" ht="13.6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19"/>
      <c r="O232" s="2"/>
      <c r="P232" s="2"/>
      <c r="Q232" s="8"/>
      <c r="R232" s="2"/>
      <c r="S232" s="2"/>
      <c r="T232" s="2"/>
      <c r="U232" s="2"/>
      <c r="V232" s="2"/>
      <c r="W232" s="2"/>
      <c r="X232" s="2"/>
      <c r="Y232" s="2"/>
      <c r="Z232" s="2"/>
    </row>
    <row r="233" ht="13.6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19"/>
      <c r="O233" s="2"/>
      <c r="P233" s="2"/>
      <c r="Q233" s="8"/>
      <c r="R233" s="2"/>
      <c r="S233" s="2"/>
      <c r="T233" s="2"/>
      <c r="U233" s="2"/>
      <c r="V233" s="2"/>
      <c r="W233" s="2"/>
      <c r="X233" s="2"/>
      <c r="Y233" s="2"/>
      <c r="Z233" s="2"/>
    </row>
    <row r="234" ht="13.6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19"/>
      <c r="O234" s="2"/>
      <c r="P234" s="2"/>
      <c r="Q234" s="8"/>
      <c r="R234" s="2"/>
      <c r="S234" s="2"/>
      <c r="T234" s="2"/>
      <c r="U234" s="2"/>
      <c r="V234" s="2"/>
      <c r="W234" s="2"/>
      <c r="X234" s="2"/>
      <c r="Y234" s="2"/>
      <c r="Z234" s="2"/>
    </row>
    <row r="235" ht="13.6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19"/>
      <c r="O235" s="2"/>
      <c r="P235" s="2"/>
      <c r="Q235" s="8"/>
      <c r="R235" s="2"/>
      <c r="S235" s="2"/>
      <c r="T235" s="2"/>
      <c r="U235" s="2"/>
      <c r="V235" s="2"/>
      <c r="W235" s="2"/>
      <c r="X235" s="2"/>
      <c r="Y235" s="2"/>
      <c r="Z235" s="2"/>
    </row>
    <row r="236" ht="13.6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19"/>
      <c r="O236" s="2"/>
      <c r="P236" s="2"/>
      <c r="Q236" s="8"/>
      <c r="R236" s="2"/>
      <c r="S236" s="2"/>
      <c r="T236" s="2"/>
      <c r="U236" s="2"/>
      <c r="V236" s="2"/>
      <c r="W236" s="2"/>
      <c r="X236" s="2"/>
      <c r="Y236" s="2"/>
      <c r="Z236" s="2"/>
    </row>
    <row r="237" ht="13.6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19"/>
      <c r="O237" s="2"/>
      <c r="P237" s="2"/>
      <c r="Q237" s="8"/>
      <c r="R237" s="2"/>
      <c r="S237" s="2"/>
      <c r="T237" s="2"/>
      <c r="U237" s="2"/>
      <c r="V237" s="2"/>
      <c r="W237" s="2"/>
      <c r="X237" s="2"/>
      <c r="Y237" s="2"/>
      <c r="Z237" s="2"/>
    </row>
    <row r="238" ht="13.6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19"/>
      <c r="O238" s="2"/>
      <c r="P238" s="2"/>
      <c r="Q238" s="8"/>
      <c r="R238" s="2"/>
      <c r="S238" s="2"/>
      <c r="T238" s="2"/>
      <c r="U238" s="2"/>
      <c r="V238" s="2"/>
      <c r="W238" s="2"/>
      <c r="X238" s="2"/>
      <c r="Y238" s="2"/>
      <c r="Z238" s="2"/>
    </row>
    <row r="239" ht="13.6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19"/>
      <c r="O239" s="2"/>
      <c r="P239" s="2"/>
      <c r="Q239" s="8"/>
      <c r="R239" s="2"/>
      <c r="S239" s="2"/>
      <c r="T239" s="2"/>
      <c r="U239" s="2"/>
      <c r="V239" s="2"/>
      <c r="W239" s="2"/>
      <c r="X239" s="2"/>
      <c r="Y239" s="2"/>
      <c r="Z239" s="2"/>
    </row>
    <row r="240" ht="13.6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19"/>
      <c r="O240" s="2"/>
      <c r="P240" s="2"/>
      <c r="Q240" s="8"/>
      <c r="R240" s="2"/>
      <c r="S240" s="2"/>
      <c r="T240" s="2"/>
      <c r="U240" s="2"/>
      <c r="V240" s="2"/>
      <c r="W240" s="2"/>
      <c r="X240" s="2"/>
      <c r="Y240" s="2"/>
      <c r="Z240" s="2"/>
    </row>
    <row r="241" ht="13.6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19"/>
      <c r="O241" s="2"/>
      <c r="P241" s="2"/>
      <c r="Q241" s="8"/>
      <c r="R241" s="2"/>
      <c r="S241" s="2"/>
      <c r="T241" s="2"/>
      <c r="U241" s="2"/>
      <c r="V241" s="2"/>
      <c r="W241" s="2"/>
      <c r="X241" s="2"/>
      <c r="Y241" s="2"/>
      <c r="Z241" s="2"/>
    </row>
    <row r="242" ht="13.6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19"/>
      <c r="O242" s="2"/>
      <c r="P242" s="2"/>
      <c r="Q242" s="8"/>
      <c r="R242" s="2"/>
      <c r="S242" s="2"/>
      <c r="T242" s="2"/>
      <c r="U242" s="2"/>
      <c r="V242" s="2"/>
      <c r="W242" s="2"/>
      <c r="X242" s="2"/>
      <c r="Y242" s="2"/>
      <c r="Z242" s="2"/>
    </row>
    <row r="243" ht="13.6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19"/>
      <c r="O243" s="2"/>
      <c r="P243" s="2"/>
      <c r="Q243" s="8"/>
      <c r="R243" s="2"/>
      <c r="S243" s="2"/>
      <c r="T243" s="2"/>
      <c r="U243" s="2"/>
      <c r="V243" s="2"/>
      <c r="W243" s="2"/>
      <c r="X243" s="2"/>
      <c r="Y243" s="2"/>
      <c r="Z243" s="2"/>
    </row>
    <row r="244" ht="13.6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19"/>
      <c r="O244" s="2"/>
      <c r="P244" s="2"/>
      <c r="Q244" s="8"/>
      <c r="R244" s="2"/>
      <c r="S244" s="2"/>
      <c r="T244" s="2"/>
      <c r="U244" s="2"/>
      <c r="V244" s="2"/>
      <c r="W244" s="2"/>
      <c r="X244" s="2"/>
      <c r="Y244" s="2"/>
      <c r="Z244" s="2"/>
    </row>
    <row r="245" ht="13.6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19"/>
      <c r="O245" s="2"/>
      <c r="P245" s="2"/>
      <c r="Q245" s="8"/>
      <c r="R245" s="2"/>
      <c r="S245" s="2"/>
      <c r="T245" s="2"/>
      <c r="U245" s="2"/>
      <c r="V245" s="2"/>
      <c r="W245" s="2"/>
      <c r="X245" s="2"/>
      <c r="Y245" s="2"/>
      <c r="Z245" s="2"/>
    </row>
    <row r="246" ht="13.6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19"/>
      <c r="O246" s="2"/>
      <c r="P246" s="2"/>
      <c r="Q246" s="8"/>
      <c r="R246" s="2"/>
      <c r="S246" s="2"/>
      <c r="T246" s="2"/>
      <c r="U246" s="2"/>
      <c r="V246" s="2"/>
      <c r="W246" s="2"/>
      <c r="X246" s="2"/>
      <c r="Y246" s="2"/>
      <c r="Z246" s="2"/>
    </row>
    <row r="247" ht="13.6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19"/>
      <c r="O247" s="2"/>
      <c r="P247" s="2"/>
      <c r="Q247" s="8"/>
      <c r="R247" s="2"/>
      <c r="S247" s="2"/>
      <c r="T247" s="2"/>
      <c r="U247" s="2"/>
      <c r="V247" s="2"/>
      <c r="W247" s="2"/>
      <c r="X247" s="2"/>
      <c r="Y247" s="2"/>
      <c r="Z247" s="2"/>
    </row>
    <row r="248" ht="13.6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19"/>
      <c r="O248" s="2"/>
      <c r="P248" s="2"/>
      <c r="Q248" s="8"/>
      <c r="R248" s="2"/>
      <c r="S248" s="2"/>
      <c r="T248" s="2"/>
      <c r="U248" s="2"/>
      <c r="V248" s="2"/>
      <c r="W248" s="2"/>
      <c r="X248" s="2"/>
      <c r="Y248" s="2"/>
      <c r="Z248" s="2"/>
    </row>
    <row r="249" ht="13.6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19"/>
      <c r="O249" s="2"/>
      <c r="P249" s="2"/>
      <c r="Q249" s="8"/>
      <c r="R249" s="2"/>
      <c r="S249" s="2"/>
      <c r="T249" s="2"/>
      <c r="U249" s="2"/>
      <c r="V249" s="2"/>
      <c r="W249" s="2"/>
      <c r="X249" s="2"/>
      <c r="Y249" s="2"/>
      <c r="Z249" s="2"/>
    </row>
    <row r="250" ht="13.6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19"/>
      <c r="O250" s="2"/>
      <c r="P250" s="2"/>
      <c r="Q250" s="8"/>
      <c r="R250" s="2"/>
      <c r="S250" s="2"/>
      <c r="T250" s="2"/>
      <c r="U250" s="2"/>
      <c r="V250" s="2"/>
      <c r="W250" s="2"/>
      <c r="X250" s="2"/>
      <c r="Y250" s="2"/>
      <c r="Z250" s="2"/>
    </row>
    <row r="251" ht="13.6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19"/>
      <c r="O251" s="2"/>
      <c r="P251" s="2"/>
      <c r="Q251" s="8"/>
      <c r="R251" s="2"/>
      <c r="S251" s="2"/>
      <c r="T251" s="2"/>
      <c r="U251" s="2"/>
      <c r="V251" s="2"/>
      <c r="W251" s="2"/>
      <c r="X251" s="2"/>
      <c r="Y251" s="2"/>
      <c r="Z251" s="2"/>
    </row>
    <row r="252" ht="13.6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19"/>
      <c r="O252" s="2"/>
      <c r="P252" s="2"/>
      <c r="Q252" s="8"/>
      <c r="R252" s="2"/>
      <c r="S252" s="2"/>
      <c r="T252" s="2"/>
      <c r="U252" s="2"/>
      <c r="V252" s="2"/>
      <c r="W252" s="2"/>
      <c r="X252" s="2"/>
      <c r="Y252" s="2"/>
      <c r="Z252" s="2"/>
    </row>
    <row r="253" ht="13.6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19"/>
      <c r="O253" s="2"/>
      <c r="P253" s="2"/>
      <c r="Q253" s="8"/>
      <c r="R253" s="2"/>
      <c r="S253" s="2"/>
      <c r="T253" s="2"/>
      <c r="U253" s="2"/>
      <c r="V253" s="2"/>
      <c r="W253" s="2"/>
      <c r="X253" s="2"/>
      <c r="Y253" s="2"/>
      <c r="Z253" s="2"/>
    </row>
    <row r="254" ht="13.6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19"/>
      <c r="O254" s="2"/>
      <c r="P254" s="2"/>
      <c r="Q254" s="8"/>
      <c r="R254" s="2"/>
      <c r="S254" s="2"/>
      <c r="T254" s="2"/>
      <c r="U254" s="2"/>
      <c r="V254" s="2"/>
      <c r="W254" s="2"/>
      <c r="X254" s="2"/>
      <c r="Y254" s="2"/>
      <c r="Z254" s="2"/>
    </row>
    <row r="255" ht="13.6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19"/>
      <c r="O255" s="2"/>
      <c r="P255" s="2"/>
      <c r="Q255" s="8"/>
      <c r="R255" s="2"/>
      <c r="S255" s="2"/>
      <c r="T255" s="2"/>
      <c r="U255" s="2"/>
      <c r="V255" s="2"/>
      <c r="W255" s="2"/>
      <c r="X255" s="2"/>
      <c r="Y255" s="2"/>
      <c r="Z255" s="2"/>
    </row>
    <row r="256" ht="13.6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19"/>
      <c r="O256" s="2"/>
      <c r="P256" s="2"/>
      <c r="Q256" s="8"/>
      <c r="R256" s="2"/>
      <c r="S256" s="2"/>
      <c r="T256" s="2"/>
      <c r="U256" s="2"/>
      <c r="V256" s="2"/>
      <c r="W256" s="2"/>
      <c r="X256" s="2"/>
      <c r="Y256" s="2"/>
      <c r="Z256" s="2"/>
    </row>
    <row r="257" ht="13.6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19"/>
      <c r="O257" s="2"/>
      <c r="P257" s="2"/>
      <c r="Q257" s="8"/>
      <c r="R257" s="2"/>
      <c r="S257" s="2"/>
      <c r="T257" s="2"/>
      <c r="U257" s="2"/>
      <c r="V257" s="2"/>
      <c r="W257" s="2"/>
      <c r="X257" s="2"/>
      <c r="Y257" s="2"/>
      <c r="Z257" s="2"/>
    </row>
    <row r="258" ht="13.6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19"/>
      <c r="O258" s="2"/>
      <c r="P258" s="2"/>
      <c r="Q258" s="8"/>
      <c r="R258" s="2"/>
      <c r="S258" s="2"/>
      <c r="T258" s="2"/>
      <c r="U258" s="2"/>
      <c r="V258" s="2"/>
      <c r="W258" s="2"/>
      <c r="X258" s="2"/>
      <c r="Y258" s="2"/>
      <c r="Z258" s="2"/>
    </row>
    <row r="259" ht="13.6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19"/>
      <c r="O259" s="2"/>
      <c r="P259" s="2"/>
      <c r="Q259" s="8"/>
      <c r="R259" s="2"/>
      <c r="S259" s="2"/>
      <c r="T259" s="2"/>
      <c r="U259" s="2"/>
      <c r="V259" s="2"/>
      <c r="W259" s="2"/>
      <c r="X259" s="2"/>
      <c r="Y259" s="2"/>
      <c r="Z259" s="2"/>
    </row>
    <row r="260" ht="13.6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19"/>
      <c r="O260" s="2"/>
      <c r="P260" s="2"/>
      <c r="Q260" s="8"/>
      <c r="R260" s="2"/>
      <c r="S260" s="2"/>
      <c r="T260" s="2"/>
      <c r="U260" s="2"/>
      <c r="V260" s="2"/>
      <c r="W260" s="2"/>
      <c r="X260" s="2"/>
      <c r="Y260" s="2"/>
      <c r="Z260" s="2"/>
    </row>
    <row r="261" ht="13.6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19"/>
      <c r="O261" s="2"/>
      <c r="P261" s="2"/>
      <c r="Q261" s="8"/>
      <c r="R261" s="2"/>
      <c r="S261" s="2"/>
      <c r="T261" s="2"/>
      <c r="U261" s="2"/>
      <c r="V261" s="2"/>
      <c r="W261" s="2"/>
      <c r="X261" s="2"/>
      <c r="Y261" s="2"/>
      <c r="Z261" s="2"/>
    </row>
    <row r="262" ht="13.6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19"/>
      <c r="O262" s="2"/>
      <c r="P262" s="2"/>
      <c r="Q262" s="8"/>
      <c r="R262" s="2"/>
      <c r="S262" s="2"/>
      <c r="T262" s="2"/>
      <c r="U262" s="2"/>
      <c r="V262" s="2"/>
      <c r="W262" s="2"/>
      <c r="X262" s="2"/>
      <c r="Y262" s="2"/>
      <c r="Z262" s="2"/>
    </row>
    <row r="263" ht="13.6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19"/>
      <c r="O263" s="2"/>
      <c r="P263" s="2"/>
      <c r="Q263" s="8"/>
      <c r="R263" s="2"/>
      <c r="S263" s="2"/>
      <c r="T263" s="2"/>
      <c r="U263" s="2"/>
      <c r="V263" s="2"/>
      <c r="W263" s="2"/>
      <c r="X263" s="2"/>
      <c r="Y263" s="2"/>
      <c r="Z263" s="2"/>
    </row>
    <row r="264" ht="13.6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19"/>
      <c r="O264" s="2"/>
      <c r="P264" s="2"/>
      <c r="Q264" s="8"/>
      <c r="R264" s="2"/>
      <c r="S264" s="2"/>
      <c r="T264" s="2"/>
      <c r="U264" s="2"/>
      <c r="V264" s="2"/>
      <c r="W264" s="2"/>
      <c r="X264" s="2"/>
      <c r="Y264" s="2"/>
      <c r="Z264" s="2"/>
    </row>
    <row r="265" ht="13.6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19"/>
      <c r="O265" s="2"/>
      <c r="P265" s="2"/>
      <c r="Q265" s="8"/>
      <c r="R265" s="2"/>
      <c r="S265" s="2"/>
      <c r="T265" s="2"/>
      <c r="U265" s="2"/>
      <c r="V265" s="2"/>
      <c r="W265" s="2"/>
      <c r="X265" s="2"/>
      <c r="Y265" s="2"/>
      <c r="Z265" s="2"/>
    </row>
    <row r="266" ht="13.6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19"/>
      <c r="O266" s="2"/>
      <c r="P266" s="2"/>
      <c r="Q266" s="8"/>
      <c r="R266" s="2"/>
      <c r="S266" s="2"/>
      <c r="T266" s="2"/>
      <c r="U266" s="2"/>
      <c r="V266" s="2"/>
      <c r="W266" s="2"/>
      <c r="X266" s="2"/>
      <c r="Y266" s="2"/>
      <c r="Z266" s="2"/>
    </row>
    <row r="267" ht="13.6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19"/>
      <c r="O267" s="2"/>
      <c r="P267" s="2"/>
      <c r="Q267" s="8"/>
      <c r="R267" s="2"/>
      <c r="S267" s="2"/>
      <c r="T267" s="2"/>
      <c r="U267" s="2"/>
      <c r="V267" s="2"/>
      <c r="W267" s="2"/>
      <c r="X267" s="2"/>
      <c r="Y267" s="2"/>
      <c r="Z267" s="2"/>
    </row>
    <row r="268" ht="13.6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19"/>
      <c r="O268" s="2"/>
      <c r="P268" s="2"/>
      <c r="Q268" s="8"/>
      <c r="R268" s="2"/>
      <c r="S268" s="2"/>
      <c r="T268" s="2"/>
      <c r="U268" s="2"/>
      <c r="V268" s="2"/>
      <c r="W268" s="2"/>
      <c r="X268" s="2"/>
      <c r="Y268" s="2"/>
      <c r="Z268" s="2"/>
    </row>
    <row r="269" ht="13.6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19"/>
      <c r="O269" s="2"/>
      <c r="P269" s="2"/>
      <c r="Q269" s="8"/>
      <c r="R269" s="2"/>
      <c r="S269" s="2"/>
      <c r="T269" s="2"/>
      <c r="U269" s="2"/>
      <c r="V269" s="2"/>
      <c r="W269" s="2"/>
      <c r="X269" s="2"/>
      <c r="Y269" s="2"/>
      <c r="Z269" s="2"/>
    </row>
    <row r="270" ht="13.6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19"/>
      <c r="O270" s="2"/>
      <c r="P270" s="2"/>
      <c r="Q270" s="8"/>
      <c r="R270" s="2"/>
      <c r="S270" s="2"/>
      <c r="T270" s="2"/>
      <c r="U270" s="2"/>
      <c r="V270" s="2"/>
      <c r="W270" s="2"/>
      <c r="X270" s="2"/>
      <c r="Y270" s="2"/>
      <c r="Z270" s="2"/>
    </row>
    <row r="271" ht="13.6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19"/>
      <c r="O271" s="2"/>
      <c r="P271" s="2"/>
      <c r="Q271" s="8"/>
      <c r="R271" s="2"/>
      <c r="S271" s="2"/>
      <c r="T271" s="2"/>
      <c r="U271" s="2"/>
      <c r="V271" s="2"/>
      <c r="W271" s="2"/>
      <c r="X271" s="2"/>
      <c r="Y271" s="2"/>
      <c r="Z271" s="2"/>
    </row>
    <row r="272" ht="13.6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19"/>
      <c r="O272" s="2"/>
      <c r="P272" s="2"/>
      <c r="Q272" s="8"/>
      <c r="R272" s="2"/>
      <c r="S272" s="2"/>
      <c r="T272" s="2"/>
      <c r="U272" s="2"/>
      <c r="V272" s="2"/>
      <c r="W272" s="2"/>
      <c r="X272" s="2"/>
      <c r="Y272" s="2"/>
      <c r="Z272" s="2"/>
    </row>
    <row r="273" ht="13.6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19"/>
      <c r="O273" s="2"/>
      <c r="P273" s="2"/>
      <c r="Q273" s="8"/>
      <c r="R273" s="2"/>
      <c r="S273" s="2"/>
      <c r="T273" s="2"/>
      <c r="U273" s="2"/>
      <c r="V273" s="2"/>
      <c r="W273" s="2"/>
      <c r="X273" s="2"/>
      <c r="Y273" s="2"/>
      <c r="Z273" s="2"/>
    </row>
    <row r="274" ht="13.6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19"/>
      <c r="O274" s="2"/>
      <c r="P274" s="2"/>
      <c r="Q274" s="8"/>
      <c r="R274" s="2"/>
      <c r="S274" s="2"/>
      <c r="T274" s="2"/>
      <c r="U274" s="2"/>
      <c r="V274" s="2"/>
      <c r="W274" s="2"/>
      <c r="X274" s="2"/>
      <c r="Y274" s="2"/>
      <c r="Z274" s="2"/>
    </row>
    <row r="275" ht="13.6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19"/>
      <c r="O275" s="2"/>
      <c r="P275" s="2"/>
      <c r="Q275" s="8"/>
      <c r="R275" s="2"/>
      <c r="S275" s="2"/>
      <c r="T275" s="2"/>
      <c r="U275" s="2"/>
      <c r="V275" s="2"/>
      <c r="W275" s="2"/>
      <c r="X275" s="2"/>
      <c r="Y275" s="2"/>
      <c r="Z275" s="2"/>
    </row>
    <row r="276" ht="13.6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19"/>
      <c r="O276" s="2"/>
      <c r="P276" s="2"/>
      <c r="Q276" s="8"/>
      <c r="R276" s="2"/>
      <c r="S276" s="2"/>
      <c r="T276" s="2"/>
      <c r="U276" s="2"/>
      <c r="V276" s="2"/>
      <c r="W276" s="2"/>
      <c r="X276" s="2"/>
      <c r="Y276" s="2"/>
      <c r="Z276" s="2"/>
    </row>
    <row r="277" ht="13.6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19"/>
      <c r="O277" s="2"/>
      <c r="P277" s="2"/>
      <c r="Q277" s="8"/>
      <c r="R277" s="2"/>
      <c r="S277" s="2"/>
      <c r="T277" s="2"/>
      <c r="U277" s="2"/>
      <c r="V277" s="2"/>
      <c r="W277" s="2"/>
      <c r="X277" s="2"/>
      <c r="Y277" s="2"/>
      <c r="Z277" s="2"/>
    </row>
    <row r="278" ht="13.6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19"/>
      <c r="O278" s="2"/>
      <c r="P278" s="2"/>
      <c r="Q278" s="8"/>
      <c r="R278" s="2"/>
      <c r="S278" s="2"/>
      <c r="T278" s="2"/>
      <c r="U278" s="2"/>
      <c r="V278" s="2"/>
      <c r="W278" s="2"/>
      <c r="X278" s="2"/>
      <c r="Y278" s="2"/>
      <c r="Z278" s="2"/>
    </row>
    <row r="279" ht="13.6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19"/>
      <c r="O279" s="2"/>
      <c r="P279" s="2"/>
      <c r="Q279" s="8"/>
      <c r="R279" s="2"/>
      <c r="S279" s="2"/>
      <c r="T279" s="2"/>
      <c r="U279" s="2"/>
      <c r="V279" s="2"/>
      <c r="W279" s="2"/>
      <c r="X279" s="2"/>
      <c r="Y279" s="2"/>
      <c r="Z279" s="2"/>
    </row>
    <row r="280" ht="13.6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19"/>
      <c r="O280" s="2"/>
      <c r="P280" s="2"/>
      <c r="Q280" s="8"/>
      <c r="R280" s="2"/>
      <c r="S280" s="2"/>
      <c r="T280" s="2"/>
      <c r="U280" s="2"/>
      <c r="V280" s="2"/>
      <c r="W280" s="2"/>
      <c r="X280" s="2"/>
      <c r="Y280" s="2"/>
      <c r="Z280" s="2"/>
    </row>
    <row r="281" ht="13.6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19"/>
      <c r="O281" s="2"/>
      <c r="P281" s="2"/>
      <c r="Q281" s="8"/>
      <c r="R281" s="2"/>
      <c r="S281" s="2"/>
      <c r="T281" s="2"/>
      <c r="U281" s="2"/>
      <c r="V281" s="2"/>
      <c r="W281" s="2"/>
      <c r="X281" s="2"/>
      <c r="Y281" s="2"/>
      <c r="Z281" s="2"/>
    </row>
    <row r="282" ht="13.6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19"/>
      <c r="O282" s="2"/>
      <c r="P282" s="2"/>
      <c r="Q282" s="8"/>
      <c r="R282" s="2"/>
      <c r="S282" s="2"/>
      <c r="T282" s="2"/>
      <c r="U282" s="2"/>
      <c r="V282" s="2"/>
      <c r="W282" s="2"/>
      <c r="X282" s="2"/>
      <c r="Y282" s="2"/>
      <c r="Z282" s="2"/>
    </row>
    <row r="283" ht="13.6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19"/>
      <c r="O283" s="2"/>
      <c r="P283" s="2"/>
      <c r="Q283" s="8"/>
      <c r="R283" s="2"/>
      <c r="S283" s="2"/>
      <c r="T283" s="2"/>
      <c r="U283" s="2"/>
      <c r="V283" s="2"/>
      <c r="W283" s="2"/>
      <c r="X283" s="2"/>
      <c r="Y283" s="2"/>
      <c r="Z283" s="2"/>
    </row>
    <row r="284" ht="13.6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19"/>
      <c r="O284" s="2"/>
      <c r="P284" s="2"/>
      <c r="Q284" s="8"/>
      <c r="R284" s="2"/>
      <c r="S284" s="2"/>
      <c r="T284" s="2"/>
      <c r="U284" s="2"/>
      <c r="V284" s="2"/>
      <c r="W284" s="2"/>
      <c r="X284" s="2"/>
      <c r="Y284" s="2"/>
      <c r="Z284" s="2"/>
    </row>
    <row r="285" ht="13.6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19"/>
      <c r="O285" s="2"/>
      <c r="P285" s="2"/>
      <c r="Q285" s="8"/>
      <c r="R285" s="2"/>
      <c r="S285" s="2"/>
      <c r="T285" s="2"/>
      <c r="U285" s="2"/>
      <c r="V285" s="2"/>
      <c r="W285" s="2"/>
      <c r="X285" s="2"/>
      <c r="Y285" s="2"/>
      <c r="Z285" s="2"/>
    </row>
    <row r="286" ht="13.6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19"/>
      <c r="O286" s="2"/>
      <c r="P286" s="2"/>
      <c r="Q286" s="8"/>
      <c r="R286" s="2"/>
      <c r="S286" s="2"/>
      <c r="T286" s="2"/>
      <c r="U286" s="2"/>
      <c r="V286" s="2"/>
      <c r="W286" s="2"/>
      <c r="X286" s="2"/>
      <c r="Y286" s="2"/>
      <c r="Z286" s="2"/>
    </row>
    <row r="287" ht="13.6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19"/>
      <c r="O287" s="2"/>
      <c r="P287" s="2"/>
      <c r="Q287" s="8"/>
      <c r="R287" s="2"/>
      <c r="S287" s="2"/>
      <c r="T287" s="2"/>
      <c r="U287" s="2"/>
      <c r="V287" s="2"/>
      <c r="W287" s="2"/>
      <c r="X287" s="2"/>
      <c r="Y287" s="2"/>
      <c r="Z287" s="2"/>
    </row>
    <row r="288" ht="13.6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19"/>
      <c r="O288" s="2"/>
      <c r="P288" s="2"/>
      <c r="Q288" s="8"/>
      <c r="R288" s="2"/>
      <c r="S288" s="2"/>
      <c r="T288" s="2"/>
      <c r="U288" s="2"/>
      <c r="V288" s="2"/>
      <c r="W288" s="2"/>
      <c r="X288" s="2"/>
      <c r="Y288" s="2"/>
      <c r="Z288" s="2"/>
    </row>
    <row r="289" ht="13.6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19"/>
      <c r="O289" s="2"/>
      <c r="P289" s="2"/>
      <c r="Q289" s="8"/>
      <c r="R289" s="2"/>
      <c r="S289" s="2"/>
      <c r="T289" s="2"/>
      <c r="U289" s="2"/>
      <c r="V289" s="2"/>
      <c r="W289" s="2"/>
      <c r="X289" s="2"/>
      <c r="Y289" s="2"/>
      <c r="Z289" s="2"/>
    </row>
    <row r="290" ht="13.6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19"/>
      <c r="O290" s="2"/>
      <c r="P290" s="2"/>
      <c r="Q290" s="8"/>
      <c r="R290" s="2"/>
      <c r="S290" s="2"/>
      <c r="T290" s="2"/>
      <c r="U290" s="2"/>
      <c r="V290" s="2"/>
      <c r="W290" s="2"/>
      <c r="X290" s="2"/>
      <c r="Y290" s="2"/>
      <c r="Z290" s="2"/>
    </row>
    <row r="291" ht="13.6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19"/>
      <c r="O291" s="2"/>
      <c r="P291" s="2"/>
      <c r="Q291" s="8"/>
      <c r="R291" s="2"/>
      <c r="S291" s="2"/>
      <c r="T291" s="2"/>
      <c r="U291" s="2"/>
      <c r="V291" s="2"/>
      <c r="W291" s="2"/>
      <c r="X291" s="2"/>
      <c r="Y291" s="2"/>
      <c r="Z291" s="2"/>
    </row>
    <row r="292" ht="13.6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19"/>
      <c r="O292" s="2"/>
      <c r="P292" s="2"/>
      <c r="Q292" s="8"/>
      <c r="R292" s="2"/>
      <c r="S292" s="2"/>
      <c r="T292" s="2"/>
      <c r="U292" s="2"/>
      <c r="V292" s="2"/>
      <c r="W292" s="2"/>
      <c r="X292" s="2"/>
      <c r="Y292" s="2"/>
      <c r="Z292" s="2"/>
    </row>
    <row r="293" ht="13.6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19"/>
      <c r="O293" s="2"/>
      <c r="P293" s="2"/>
      <c r="Q293" s="8"/>
      <c r="R293" s="2"/>
      <c r="S293" s="2"/>
      <c r="T293" s="2"/>
      <c r="U293" s="2"/>
      <c r="V293" s="2"/>
      <c r="W293" s="2"/>
      <c r="X293" s="2"/>
      <c r="Y293" s="2"/>
      <c r="Z293" s="2"/>
    </row>
    <row r="294" ht="13.6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19"/>
      <c r="O294" s="2"/>
      <c r="P294" s="2"/>
      <c r="Q294" s="8"/>
      <c r="R294" s="2"/>
      <c r="S294" s="2"/>
      <c r="T294" s="2"/>
      <c r="U294" s="2"/>
      <c r="V294" s="2"/>
      <c r="W294" s="2"/>
      <c r="X294" s="2"/>
      <c r="Y294" s="2"/>
      <c r="Z294" s="2"/>
    </row>
    <row r="295" ht="13.6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19"/>
      <c r="O295" s="2"/>
      <c r="P295" s="2"/>
      <c r="Q295" s="8"/>
      <c r="R295" s="2"/>
      <c r="S295" s="2"/>
      <c r="T295" s="2"/>
      <c r="U295" s="2"/>
      <c r="V295" s="2"/>
      <c r="W295" s="2"/>
      <c r="X295" s="2"/>
      <c r="Y295" s="2"/>
      <c r="Z295" s="2"/>
    </row>
    <row r="296" ht="13.6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19"/>
      <c r="O296" s="2"/>
      <c r="P296" s="2"/>
      <c r="Q296" s="8"/>
      <c r="R296" s="2"/>
      <c r="S296" s="2"/>
      <c r="T296" s="2"/>
      <c r="U296" s="2"/>
      <c r="V296" s="2"/>
      <c r="W296" s="2"/>
      <c r="X296" s="2"/>
      <c r="Y296" s="2"/>
      <c r="Z296" s="2"/>
    </row>
    <row r="297" ht="13.6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19"/>
      <c r="O297" s="2"/>
      <c r="P297" s="2"/>
      <c r="Q297" s="8"/>
      <c r="R297" s="2"/>
      <c r="S297" s="2"/>
      <c r="T297" s="2"/>
      <c r="U297" s="2"/>
      <c r="V297" s="2"/>
      <c r="W297" s="2"/>
      <c r="X297" s="2"/>
      <c r="Y297" s="2"/>
      <c r="Z297" s="2"/>
    </row>
    <row r="298" ht="13.6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19"/>
      <c r="O298" s="2"/>
      <c r="P298" s="2"/>
      <c r="Q298" s="8"/>
      <c r="R298" s="2"/>
      <c r="S298" s="2"/>
      <c r="T298" s="2"/>
      <c r="U298" s="2"/>
      <c r="V298" s="2"/>
      <c r="W298" s="2"/>
      <c r="X298" s="2"/>
      <c r="Y298" s="2"/>
      <c r="Z298" s="2"/>
    </row>
    <row r="299" ht="13.6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19"/>
      <c r="O299" s="2"/>
      <c r="P299" s="2"/>
      <c r="Q299" s="8"/>
      <c r="R299" s="2"/>
      <c r="S299" s="2"/>
      <c r="T299" s="2"/>
      <c r="U299" s="2"/>
      <c r="V299" s="2"/>
      <c r="W299" s="2"/>
      <c r="X299" s="2"/>
      <c r="Y299" s="2"/>
      <c r="Z299" s="2"/>
    </row>
    <row r="300" ht="13.6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19"/>
      <c r="O300" s="2"/>
      <c r="P300" s="2"/>
      <c r="Q300" s="8"/>
      <c r="R300" s="2"/>
      <c r="S300" s="2"/>
      <c r="T300" s="2"/>
      <c r="U300" s="2"/>
      <c r="V300" s="2"/>
      <c r="W300" s="2"/>
      <c r="X300" s="2"/>
      <c r="Y300" s="2"/>
      <c r="Z300" s="2"/>
    </row>
    <row r="301" ht="13.6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19"/>
      <c r="O301" s="2"/>
      <c r="P301" s="2"/>
      <c r="Q301" s="8"/>
      <c r="R301" s="2"/>
      <c r="S301" s="2"/>
      <c r="T301" s="2"/>
      <c r="U301" s="2"/>
      <c r="V301" s="2"/>
      <c r="W301" s="2"/>
      <c r="X301" s="2"/>
      <c r="Y301" s="2"/>
      <c r="Z301" s="2"/>
    </row>
    <row r="302" ht="13.6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19"/>
      <c r="O302" s="2"/>
      <c r="P302" s="2"/>
      <c r="Q302" s="8"/>
      <c r="R302" s="2"/>
      <c r="S302" s="2"/>
      <c r="T302" s="2"/>
      <c r="U302" s="2"/>
      <c r="V302" s="2"/>
      <c r="W302" s="2"/>
      <c r="X302" s="2"/>
      <c r="Y302" s="2"/>
      <c r="Z302" s="2"/>
    </row>
    <row r="303" ht="13.6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19"/>
      <c r="O303" s="2"/>
      <c r="P303" s="2"/>
      <c r="Q303" s="8"/>
      <c r="R303" s="2"/>
      <c r="S303" s="2"/>
      <c r="T303" s="2"/>
      <c r="U303" s="2"/>
      <c r="V303" s="2"/>
      <c r="W303" s="2"/>
      <c r="X303" s="2"/>
      <c r="Y303" s="2"/>
      <c r="Z303" s="2"/>
    </row>
    <row r="304" ht="13.6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19"/>
      <c r="O304" s="2"/>
      <c r="P304" s="2"/>
      <c r="Q304" s="8"/>
      <c r="R304" s="2"/>
      <c r="S304" s="2"/>
      <c r="T304" s="2"/>
      <c r="U304" s="2"/>
      <c r="V304" s="2"/>
      <c r="W304" s="2"/>
      <c r="X304" s="2"/>
      <c r="Y304" s="2"/>
      <c r="Z304" s="2"/>
    </row>
    <row r="305" ht="13.6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19"/>
      <c r="O305" s="2"/>
      <c r="P305" s="2"/>
      <c r="Q305" s="8"/>
      <c r="R305" s="2"/>
      <c r="S305" s="2"/>
      <c r="T305" s="2"/>
      <c r="U305" s="2"/>
      <c r="V305" s="2"/>
      <c r="W305" s="2"/>
      <c r="X305" s="2"/>
      <c r="Y305" s="2"/>
      <c r="Z305" s="2"/>
    </row>
    <row r="306" ht="13.6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19"/>
      <c r="O306" s="2"/>
      <c r="P306" s="2"/>
      <c r="Q306" s="8"/>
      <c r="R306" s="2"/>
      <c r="S306" s="2"/>
      <c r="T306" s="2"/>
      <c r="U306" s="2"/>
      <c r="V306" s="2"/>
      <c r="W306" s="2"/>
      <c r="X306" s="2"/>
      <c r="Y306" s="2"/>
      <c r="Z306" s="2"/>
    </row>
    <row r="307" ht="13.6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19"/>
      <c r="O307" s="2"/>
      <c r="P307" s="2"/>
      <c r="Q307" s="8"/>
      <c r="R307" s="2"/>
      <c r="S307" s="2"/>
      <c r="T307" s="2"/>
      <c r="U307" s="2"/>
      <c r="V307" s="2"/>
      <c r="W307" s="2"/>
      <c r="X307" s="2"/>
      <c r="Y307" s="2"/>
      <c r="Z307" s="2"/>
    </row>
    <row r="308" ht="13.6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19"/>
      <c r="O308" s="2"/>
      <c r="P308" s="2"/>
      <c r="Q308" s="8"/>
      <c r="R308" s="2"/>
      <c r="S308" s="2"/>
      <c r="T308" s="2"/>
      <c r="U308" s="2"/>
      <c r="V308" s="2"/>
      <c r="W308" s="2"/>
      <c r="X308" s="2"/>
      <c r="Y308" s="2"/>
      <c r="Z308" s="2"/>
    </row>
    <row r="309" ht="13.6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19"/>
      <c r="O309" s="2"/>
      <c r="P309" s="2"/>
      <c r="Q309" s="8"/>
      <c r="R309" s="2"/>
      <c r="S309" s="2"/>
      <c r="T309" s="2"/>
      <c r="U309" s="2"/>
      <c r="V309" s="2"/>
      <c r="W309" s="2"/>
      <c r="X309" s="2"/>
      <c r="Y309" s="2"/>
      <c r="Z309" s="2"/>
    </row>
    <row r="310" ht="13.6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19"/>
      <c r="O310" s="2"/>
      <c r="P310" s="2"/>
      <c r="Q310" s="8"/>
      <c r="R310" s="2"/>
      <c r="S310" s="2"/>
      <c r="T310" s="2"/>
      <c r="U310" s="2"/>
      <c r="V310" s="2"/>
      <c r="W310" s="2"/>
      <c r="X310" s="2"/>
      <c r="Y310" s="2"/>
      <c r="Z310" s="2"/>
    </row>
    <row r="311" ht="13.6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19"/>
      <c r="O311" s="2"/>
      <c r="P311" s="2"/>
      <c r="Q311" s="8"/>
      <c r="R311" s="2"/>
      <c r="S311" s="2"/>
      <c r="T311" s="2"/>
      <c r="U311" s="2"/>
      <c r="V311" s="2"/>
      <c r="W311" s="2"/>
      <c r="X311" s="2"/>
      <c r="Y311" s="2"/>
      <c r="Z311" s="2"/>
    </row>
    <row r="312" ht="13.6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19"/>
      <c r="O312" s="2"/>
      <c r="P312" s="2"/>
      <c r="Q312" s="8"/>
      <c r="R312" s="2"/>
      <c r="S312" s="2"/>
      <c r="T312" s="2"/>
      <c r="U312" s="2"/>
      <c r="V312" s="2"/>
      <c r="W312" s="2"/>
      <c r="X312" s="2"/>
      <c r="Y312" s="2"/>
      <c r="Z312" s="2"/>
    </row>
    <row r="313" ht="13.6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19"/>
      <c r="O313" s="2"/>
      <c r="P313" s="2"/>
      <c r="Q313" s="8"/>
      <c r="R313" s="2"/>
      <c r="S313" s="2"/>
      <c r="T313" s="2"/>
      <c r="U313" s="2"/>
      <c r="V313" s="2"/>
      <c r="W313" s="2"/>
      <c r="X313" s="2"/>
      <c r="Y313" s="2"/>
      <c r="Z313" s="2"/>
    </row>
    <row r="314" ht="13.6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19"/>
      <c r="O314" s="2"/>
      <c r="P314" s="2"/>
      <c r="Q314" s="8"/>
      <c r="R314" s="2"/>
      <c r="S314" s="2"/>
      <c r="T314" s="2"/>
      <c r="U314" s="2"/>
      <c r="V314" s="2"/>
      <c r="W314" s="2"/>
      <c r="X314" s="2"/>
      <c r="Y314" s="2"/>
      <c r="Z314" s="2"/>
    </row>
    <row r="315" ht="13.6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19"/>
      <c r="O315" s="2"/>
      <c r="P315" s="2"/>
      <c r="Q315" s="8"/>
      <c r="R315" s="2"/>
      <c r="S315" s="2"/>
      <c r="T315" s="2"/>
      <c r="U315" s="2"/>
      <c r="V315" s="2"/>
      <c r="W315" s="2"/>
      <c r="X315" s="2"/>
      <c r="Y315" s="2"/>
      <c r="Z315" s="2"/>
    </row>
    <row r="316" ht="13.6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19"/>
      <c r="O316" s="2"/>
      <c r="P316" s="2"/>
      <c r="Q316" s="8"/>
      <c r="R316" s="2"/>
      <c r="S316" s="2"/>
      <c r="T316" s="2"/>
      <c r="U316" s="2"/>
      <c r="V316" s="2"/>
      <c r="W316" s="2"/>
      <c r="X316" s="2"/>
      <c r="Y316" s="2"/>
      <c r="Z316" s="2"/>
    </row>
    <row r="317" ht="13.6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19"/>
      <c r="O317" s="2"/>
      <c r="P317" s="2"/>
      <c r="Q317" s="8"/>
      <c r="R317" s="2"/>
      <c r="S317" s="2"/>
      <c r="T317" s="2"/>
      <c r="U317" s="2"/>
      <c r="V317" s="2"/>
      <c r="W317" s="2"/>
      <c r="X317" s="2"/>
      <c r="Y317" s="2"/>
      <c r="Z317" s="2"/>
    </row>
    <row r="318" ht="13.6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19"/>
      <c r="O318" s="2"/>
      <c r="P318" s="2"/>
      <c r="Q318" s="8"/>
      <c r="R318" s="2"/>
      <c r="S318" s="2"/>
      <c r="T318" s="2"/>
      <c r="U318" s="2"/>
      <c r="V318" s="2"/>
      <c r="W318" s="2"/>
      <c r="X318" s="2"/>
      <c r="Y318" s="2"/>
      <c r="Z318" s="2"/>
    </row>
    <row r="319" ht="13.6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19"/>
      <c r="O319" s="2"/>
      <c r="P319" s="2"/>
      <c r="Q319" s="8"/>
      <c r="R319" s="2"/>
      <c r="S319" s="2"/>
      <c r="T319" s="2"/>
      <c r="U319" s="2"/>
      <c r="V319" s="2"/>
      <c r="W319" s="2"/>
      <c r="X319" s="2"/>
      <c r="Y319" s="2"/>
      <c r="Z319" s="2"/>
    </row>
    <row r="320" ht="13.6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19"/>
      <c r="O320" s="2"/>
      <c r="P320" s="2"/>
      <c r="Q320" s="8"/>
      <c r="R320" s="2"/>
      <c r="S320" s="2"/>
      <c r="T320" s="2"/>
      <c r="U320" s="2"/>
      <c r="V320" s="2"/>
      <c r="W320" s="2"/>
      <c r="X320" s="2"/>
      <c r="Y320" s="2"/>
      <c r="Z320" s="2"/>
    </row>
    <row r="321" ht="13.6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19"/>
      <c r="O321" s="2"/>
      <c r="P321" s="2"/>
      <c r="Q321" s="8"/>
      <c r="R321" s="2"/>
      <c r="S321" s="2"/>
      <c r="T321" s="2"/>
      <c r="U321" s="2"/>
      <c r="V321" s="2"/>
      <c r="W321" s="2"/>
      <c r="X321" s="2"/>
      <c r="Y321" s="2"/>
      <c r="Z321" s="2"/>
    </row>
    <row r="322" ht="13.6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19"/>
      <c r="O322" s="2"/>
      <c r="P322" s="2"/>
      <c r="Q322" s="8"/>
      <c r="R322" s="2"/>
      <c r="S322" s="2"/>
      <c r="T322" s="2"/>
      <c r="U322" s="2"/>
      <c r="V322" s="2"/>
      <c r="W322" s="2"/>
      <c r="X322" s="2"/>
      <c r="Y322" s="2"/>
      <c r="Z322" s="2"/>
    </row>
    <row r="323" ht="13.6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19"/>
      <c r="O323" s="2"/>
      <c r="P323" s="2"/>
      <c r="Q323" s="8"/>
      <c r="R323" s="2"/>
      <c r="S323" s="2"/>
      <c r="T323" s="2"/>
      <c r="U323" s="2"/>
      <c r="V323" s="2"/>
      <c r="W323" s="2"/>
      <c r="X323" s="2"/>
      <c r="Y323" s="2"/>
      <c r="Z323" s="2"/>
    </row>
    <row r="324" ht="13.6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19"/>
      <c r="O324" s="2"/>
      <c r="P324" s="2"/>
      <c r="Q324" s="8"/>
      <c r="R324" s="2"/>
      <c r="S324" s="2"/>
      <c r="T324" s="2"/>
      <c r="U324" s="2"/>
      <c r="V324" s="2"/>
      <c r="W324" s="2"/>
      <c r="X324" s="2"/>
      <c r="Y324" s="2"/>
      <c r="Z324" s="2"/>
    </row>
    <row r="325" ht="13.6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19"/>
      <c r="O325" s="2"/>
      <c r="P325" s="2"/>
      <c r="Q325" s="8"/>
      <c r="R325" s="2"/>
      <c r="S325" s="2"/>
      <c r="T325" s="2"/>
      <c r="U325" s="2"/>
      <c r="V325" s="2"/>
      <c r="W325" s="2"/>
      <c r="X325" s="2"/>
      <c r="Y325" s="2"/>
      <c r="Z325" s="2"/>
    </row>
    <row r="326" ht="13.6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19"/>
      <c r="O326" s="2"/>
      <c r="P326" s="2"/>
      <c r="Q326" s="8"/>
      <c r="R326" s="2"/>
      <c r="S326" s="2"/>
      <c r="T326" s="2"/>
      <c r="U326" s="2"/>
      <c r="V326" s="2"/>
      <c r="W326" s="2"/>
      <c r="X326" s="2"/>
      <c r="Y326" s="2"/>
      <c r="Z326" s="2"/>
    </row>
    <row r="327" ht="13.6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19"/>
      <c r="O327" s="2"/>
      <c r="P327" s="2"/>
      <c r="Q327" s="8"/>
      <c r="R327" s="2"/>
      <c r="S327" s="2"/>
      <c r="T327" s="2"/>
      <c r="U327" s="2"/>
      <c r="V327" s="2"/>
      <c r="W327" s="2"/>
      <c r="X327" s="2"/>
      <c r="Y327" s="2"/>
      <c r="Z327" s="2"/>
    </row>
    <row r="328" ht="13.6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19"/>
      <c r="O328" s="2"/>
      <c r="P328" s="2"/>
      <c r="Q328" s="8"/>
      <c r="R328" s="2"/>
      <c r="S328" s="2"/>
      <c r="T328" s="2"/>
      <c r="U328" s="2"/>
      <c r="V328" s="2"/>
      <c r="W328" s="2"/>
      <c r="X328" s="2"/>
      <c r="Y328" s="2"/>
      <c r="Z328" s="2"/>
    </row>
    <row r="329" ht="13.6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19"/>
      <c r="O329" s="2"/>
      <c r="P329" s="2"/>
      <c r="Q329" s="8"/>
      <c r="R329" s="2"/>
      <c r="S329" s="2"/>
      <c r="T329" s="2"/>
      <c r="U329" s="2"/>
      <c r="V329" s="2"/>
      <c r="W329" s="2"/>
      <c r="X329" s="2"/>
      <c r="Y329" s="2"/>
      <c r="Z329" s="2"/>
    </row>
    <row r="330" ht="13.6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19"/>
      <c r="O330" s="2"/>
      <c r="P330" s="2"/>
      <c r="Q330" s="8"/>
      <c r="R330" s="2"/>
      <c r="S330" s="2"/>
      <c r="T330" s="2"/>
      <c r="U330" s="2"/>
      <c r="V330" s="2"/>
      <c r="W330" s="2"/>
      <c r="X330" s="2"/>
      <c r="Y330" s="2"/>
      <c r="Z330" s="2"/>
    </row>
    <row r="331" ht="13.6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19"/>
      <c r="O331" s="2"/>
      <c r="P331" s="2"/>
      <c r="Q331" s="8"/>
      <c r="R331" s="2"/>
      <c r="S331" s="2"/>
      <c r="T331" s="2"/>
      <c r="U331" s="2"/>
      <c r="V331" s="2"/>
      <c r="W331" s="2"/>
      <c r="X331" s="2"/>
      <c r="Y331" s="2"/>
      <c r="Z331" s="2"/>
    </row>
    <row r="332" ht="13.6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19"/>
      <c r="O332" s="2"/>
      <c r="P332" s="2"/>
      <c r="Q332" s="8"/>
      <c r="R332" s="2"/>
      <c r="S332" s="2"/>
      <c r="T332" s="2"/>
      <c r="U332" s="2"/>
      <c r="V332" s="2"/>
      <c r="W332" s="2"/>
      <c r="X332" s="2"/>
      <c r="Y332" s="2"/>
      <c r="Z332" s="2"/>
    </row>
    <row r="333" ht="13.6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19"/>
      <c r="O333" s="2"/>
      <c r="P333" s="2"/>
      <c r="Q333" s="8"/>
      <c r="R333" s="2"/>
      <c r="S333" s="2"/>
      <c r="T333" s="2"/>
      <c r="U333" s="2"/>
      <c r="V333" s="2"/>
      <c r="W333" s="2"/>
      <c r="X333" s="2"/>
      <c r="Y333" s="2"/>
      <c r="Z333" s="2"/>
    </row>
    <row r="334" ht="13.6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19"/>
      <c r="O334" s="2"/>
      <c r="P334" s="2"/>
      <c r="Q334" s="8"/>
      <c r="R334" s="2"/>
      <c r="S334" s="2"/>
      <c r="T334" s="2"/>
      <c r="U334" s="2"/>
      <c r="V334" s="2"/>
      <c r="W334" s="2"/>
      <c r="X334" s="2"/>
      <c r="Y334" s="2"/>
      <c r="Z334" s="2"/>
    </row>
    <row r="335" ht="13.6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19"/>
      <c r="O335" s="2"/>
      <c r="P335" s="2"/>
      <c r="Q335" s="8"/>
      <c r="R335" s="2"/>
      <c r="S335" s="2"/>
      <c r="T335" s="2"/>
      <c r="U335" s="2"/>
      <c r="V335" s="2"/>
      <c r="W335" s="2"/>
      <c r="X335" s="2"/>
      <c r="Y335" s="2"/>
      <c r="Z335" s="2"/>
    </row>
    <row r="336" ht="13.6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19"/>
      <c r="O336" s="2"/>
      <c r="P336" s="2"/>
      <c r="Q336" s="8"/>
      <c r="R336" s="2"/>
      <c r="S336" s="2"/>
      <c r="T336" s="2"/>
      <c r="U336" s="2"/>
      <c r="V336" s="2"/>
      <c r="W336" s="2"/>
      <c r="X336" s="2"/>
      <c r="Y336" s="2"/>
      <c r="Z336" s="2"/>
    </row>
    <row r="337" ht="13.6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19"/>
      <c r="O337" s="2"/>
      <c r="P337" s="2"/>
      <c r="Q337" s="8"/>
      <c r="R337" s="2"/>
      <c r="S337" s="2"/>
      <c r="T337" s="2"/>
      <c r="U337" s="2"/>
      <c r="V337" s="2"/>
      <c r="W337" s="2"/>
      <c r="X337" s="2"/>
      <c r="Y337" s="2"/>
      <c r="Z337" s="2"/>
    </row>
    <row r="338" ht="13.6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19"/>
      <c r="O338" s="2"/>
      <c r="P338" s="2"/>
      <c r="Q338" s="8"/>
      <c r="R338" s="2"/>
      <c r="S338" s="2"/>
      <c r="T338" s="2"/>
      <c r="U338" s="2"/>
      <c r="V338" s="2"/>
      <c r="W338" s="2"/>
      <c r="X338" s="2"/>
      <c r="Y338" s="2"/>
      <c r="Z338" s="2"/>
    </row>
    <row r="339" ht="13.6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19"/>
      <c r="O339" s="2"/>
      <c r="P339" s="2"/>
      <c r="Q339" s="8"/>
      <c r="R339" s="2"/>
      <c r="S339" s="2"/>
      <c r="T339" s="2"/>
      <c r="U339" s="2"/>
      <c r="V339" s="2"/>
      <c r="W339" s="2"/>
      <c r="X339" s="2"/>
      <c r="Y339" s="2"/>
      <c r="Z339" s="2"/>
    </row>
    <row r="340" ht="13.6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19"/>
      <c r="O340" s="2"/>
      <c r="P340" s="2"/>
      <c r="Q340" s="8"/>
      <c r="R340" s="2"/>
      <c r="S340" s="2"/>
      <c r="T340" s="2"/>
      <c r="U340" s="2"/>
      <c r="V340" s="2"/>
      <c r="W340" s="2"/>
      <c r="X340" s="2"/>
      <c r="Y340" s="2"/>
      <c r="Z340" s="2"/>
    </row>
    <row r="341" ht="13.6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19"/>
      <c r="O341" s="2"/>
      <c r="P341" s="2"/>
      <c r="Q341" s="8"/>
      <c r="R341" s="2"/>
      <c r="S341" s="2"/>
      <c r="T341" s="2"/>
      <c r="U341" s="2"/>
      <c r="V341" s="2"/>
      <c r="W341" s="2"/>
      <c r="X341" s="2"/>
      <c r="Y341" s="2"/>
      <c r="Z341" s="2"/>
    </row>
    <row r="342" ht="13.6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19"/>
      <c r="O342" s="2"/>
      <c r="P342" s="2"/>
      <c r="Q342" s="8"/>
      <c r="R342" s="2"/>
      <c r="S342" s="2"/>
      <c r="T342" s="2"/>
      <c r="U342" s="2"/>
      <c r="V342" s="2"/>
      <c r="W342" s="2"/>
      <c r="X342" s="2"/>
      <c r="Y342" s="2"/>
      <c r="Z342" s="2"/>
    </row>
    <row r="343" ht="13.6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19"/>
      <c r="O343" s="2"/>
      <c r="P343" s="2"/>
      <c r="Q343" s="8"/>
      <c r="R343" s="2"/>
      <c r="S343" s="2"/>
      <c r="T343" s="2"/>
      <c r="U343" s="2"/>
      <c r="V343" s="2"/>
      <c r="W343" s="2"/>
      <c r="X343" s="2"/>
      <c r="Y343" s="2"/>
      <c r="Z343" s="2"/>
    </row>
    <row r="344" ht="13.6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19"/>
      <c r="O344" s="2"/>
      <c r="P344" s="2"/>
      <c r="Q344" s="8"/>
      <c r="R344" s="2"/>
      <c r="S344" s="2"/>
      <c r="T344" s="2"/>
      <c r="U344" s="2"/>
      <c r="V344" s="2"/>
      <c r="W344" s="2"/>
      <c r="X344" s="2"/>
      <c r="Y344" s="2"/>
      <c r="Z344" s="2"/>
    </row>
    <row r="345" ht="13.6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19"/>
      <c r="O345" s="2"/>
      <c r="P345" s="2"/>
      <c r="Q345" s="8"/>
      <c r="R345" s="2"/>
      <c r="S345" s="2"/>
      <c r="T345" s="2"/>
      <c r="U345" s="2"/>
      <c r="V345" s="2"/>
      <c r="W345" s="2"/>
      <c r="X345" s="2"/>
      <c r="Y345" s="2"/>
      <c r="Z345" s="2"/>
    </row>
    <row r="346" ht="13.6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19"/>
      <c r="O346" s="2"/>
      <c r="P346" s="2"/>
      <c r="Q346" s="8"/>
      <c r="R346" s="2"/>
      <c r="S346" s="2"/>
      <c r="T346" s="2"/>
      <c r="U346" s="2"/>
      <c r="V346" s="2"/>
      <c r="W346" s="2"/>
      <c r="X346" s="2"/>
      <c r="Y346" s="2"/>
      <c r="Z346" s="2"/>
    </row>
    <row r="347" ht="13.6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19"/>
      <c r="O347" s="2"/>
      <c r="P347" s="2"/>
      <c r="Q347" s="8"/>
      <c r="R347" s="2"/>
      <c r="S347" s="2"/>
      <c r="T347" s="2"/>
      <c r="U347" s="2"/>
      <c r="V347" s="2"/>
      <c r="W347" s="2"/>
      <c r="X347" s="2"/>
      <c r="Y347" s="2"/>
      <c r="Z347" s="2"/>
    </row>
    <row r="348" ht="13.6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19"/>
      <c r="O348" s="2"/>
      <c r="P348" s="2"/>
      <c r="Q348" s="8"/>
      <c r="R348" s="2"/>
      <c r="S348" s="2"/>
      <c r="T348" s="2"/>
      <c r="U348" s="2"/>
      <c r="V348" s="2"/>
      <c r="W348" s="2"/>
      <c r="X348" s="2"/>
      <c r="Y348" s="2"/>
      <c r="Z348" s="2"/>
    </row>
    <row r="349" ht="13.6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19"/>
      <c r="O349" s="2"/>
      <c r="P349" s="2"/>
      <c r="Q349" s="8"/>
      <c r="R349" s="2"/>
      <c r="S349" s="2"/>
      <c r="T349" s="2"/>
      <c r="U349" s="2"/>
      <c r="V349" s="2"/>
      <c r="W349" s="2"/>
      <c r="X349" s="2"/>
      <c r="Y349" s="2"/>
      <c r="Z349" s="2"/>
    </row>
    <row r="350" ht="13.6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19"/>
      <c r="O350" s="2"/>
      <c r="P350" s="2"/>
      <c r="Q350" s="8"/>
      <c r="R350" s="2"/>
      <c r="S350" s="2"/>
      <c r="T350" s="2"/>
      <c r="U350" s="2"/>
      <c r="V350" s="2"/>
      <c r="W350" s="2"/>
      <c r="X350" s="2"/>
      <c r="Y350" s="2"/>
      <c r="Z350" s="2"/>
    </row>
    <row r="351" ht="13.6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19"/>
      <c r="O351" s="2"/>
      <c r="P351" s="2"/>
      <c r="Q351" s="8"/>
      <c r="R351" s="2"/>
      <c r="S351" s="2"/>
      <c r="T351" s="2"/>
      <c r="U351" s="2"/>
      <c r="V351" s="2"/>
      <c r="W351" s="2"/>
      <c r="X351" s="2"/>
      <c r="Y351" s="2"/>
      <c r="Z351" s="2"/>
    </row>
    <row r="352" ht="13.6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19"/>
      <c r="O352" s="2"/>
      <c r="P352" s="2"/>
      <c r="Q352" s="8"/>
      <c r="R352" s="2"/>
      <c r="S352" s="2"/>
      <c r="T352" s="2"/>
      <c r="U352" s="2"/>
      <c r="V352" s="2"/>
      <c r="W352" s="2"/>
      <c r="X352" s="2"/>
      <c r="Y352" s="2"/>
      <c r="Z352" s="2"/>
    </row>
    <row r="353" ht="13.6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19"/>
      <c r="O353" s="2"/>
      <c r="P353" s="2"/>
      <c r="Q353" s="8"/>
      <c r="R353" s="2"/>
      <c r="S353" s="2"/>
      <c r="T353" s="2"/>
      <c r="U353" s="2"/>
      <c r="V353" s="2"/>
      <c r="W353" s="2"/>
      <c r="X353" s="2"/>
      <c r="Y353" s="2"/>
      <c r="Z353" s="2"/>
    </row>
    <row r="354" ht="13.6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19"/>
      <c r="O354" s="2"/>
      <c r="P354" s="2"/>
      <c r="Q354" s="8"/>
      <c r="R354" s="2"/>
      <c r="S354" s="2"/>
      <c r="T354" s="2"/>
      <c r="U354" s="2"/>
      <c r="V354" s="2"/>
      <c r="W354" s="2"/>
      <c r="X354" s="2"/>
      <c r="Y354" s="2"/>
      <c r="Z354" s="2"/>
    </row>
    <row r="355" ht="13.6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19"/>
      <c r="O355" s="2"/>
      <c r="P355" s="2"/>
      <c r="Q355" s="8"/>
      <c r="R355" s="2"/>
      <c r="S355" s="2"/>
      <c r="T355" s="2"/>
      <c r="U355" s="2"/>
      <c r="V355" s="2"/>
      <c r="W355" s="2"/>
      <c r="X355" s="2"/>
      <c r="Y355" s="2"/>
      <c r="Z355" s="2"/>
    </row>
    <row r="356" ht="13.6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19"/>
      <c r="O356" s="2"/>
      <c r="P356" s="2"/>
      <c r="Q356" s="8"/>
      <c r="R356" s="2"/>
      <c r="S356" s="2"/>
      <c r="T356" s="2"/>
      <c r="U356" s="2"/>
      <c r="V356" s="2"/>
      <c r="W356" s="2"/>
      <c r="X356" s="2"/>
      <c r="Y356" s="2"/>
      <c r="Z356" s="2"/>
    </row>
    <row r="357" ht="13.6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19"/>
      <c r="O357" s="2"/>
      <c r="P357" s="2"/>
      <c r="Q357" s="8"/>
      <c r="R357" s="2"/>
      <c r="S357" s="2"/>
      <c r="T357" s="2"/>
      <c r="U357" s="2"/>
      <c r="V357" s="2"/>
      <c r="W357" s="2"/>
      <c r="X357" s="2"/>
      <c r="Y357" s="2"/>
      <c r="Z357" s="2"/>
    </row>
    <row r="358" ht="13.6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19"/>
      <c r="O358" s="2"/>
      <c r="P358" s="2"/>
      <c r="Q358" s="8"/>
      <c r="R358" s="2"/>
      <c r="S358" s="2"/>
      <c r="T358" s="2"/>
      <c r="U358" s="2"/>
      <c r="V358" s="2"/>
      <c r="W358" s="2"/>
      <c r="X358" s="2"/>
      <c r="Y358" s="2"/>
      <c r="Z358" s="2"/>
    </row>
    <row r="359" ht="13.6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19"/>
      <c r="O359" s="2"/>
      <c r="P359" s="2"/>
      <c r="Q359" s="8"/>
      <c r="R359" s="2"/>
      <c r="S359" s="2"/>
      <c r="T359" s="2"/>
      <c r="U359" s="2"/>
      <c r="V359" s="2"/>
      <c r="W359" s="2"/>
      <c r="X359" s="2"/>
      <c r="Y359" s="2"/>
      <c r="Z359" s="2"/>
    </row>
    <row r="360" ht="13.6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19"/>
      <c r="O360" s="2"/>
      <c r="P360" s="2"/>
      <c r="Q360" s="8"/>
      <c r="R360" s="2"/>
      <c r="S360" s="2"/>
      <c r="T360" s="2"/>
      <c r="U360" s="2"/>
      <c r="V360" s="2"/>
      <c r="W360" s="2"/>
      <c r="X360" s="2"/>
      <c r="Y360" s="2"/>
      <c r="Z360" s="2"/>
    </row>
    <row r="361" ht="13.6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19"/>
      <c r="O361" s="2"/>
      <c r="P361" s="2"/>
      <c r="Q361" s="8"/>
      <c r="R361" s="2"/>
      <c r="S361" s="2"/>
      <c r="T361" s="2"/>
      <c r="U361" s="2"/>
      <c r="V361" s="2"/>
      <c r="W361" s="2"/>
      <c r="X361" s="2"/>
      <c r="Y361" s="2"/>
      <c r="Z361" s="2"/>
    </row>
    <row r="362" ht="13.6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19"/>
      <c r="O362" s="2"/>
      <c r="P362" s="2"/>
      <c r="Q362" s="8"/>
      <c r="R362" s="2"/>
      <c r="S362" s="2"/>
      <c r="T362" s="2"/>
      <c r="U362" s="2"/>
      <c r="V362" s="2"/>
      <c r="W362" s="2"/>
      <c r="X362" s="2"/>
      <c r="Y362" s="2"/>
      <c r="Z362" s="2"/>
    </row>
    <row r="363" ht="13.6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19"/>
      <c r="O363" s="2"/>
      <c r="P363" s="2"/>
      <c r="Q363" s="8"/>
      <c r="R363" s="2"/>
      <c r="S363" s="2"/>
      <c r="T363" s="2"/>
      <c r="U363" s="2"/>
      <c r="V363" s="2"/>
      <c r="W363" s="2"/>
      <c r="X363" s="2"/>
      <c r="Y363" s="2"/>
      <c r="Z363" s="2"/>
    </row>
    <row r="364" ht="13.6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19"/>
      <c r="O364" s="2"/>
      <c r="P364" s="2"/>
      <c r="Q364" s="8"/>
      <c r="R364" s="2"/>
      <c r="S364" s="2"/>
      <c r="T364" s="2"/>
      <c r="U364" s="2"/>
      <c r="V364" s="2"/>
      <c r="W364" s="2"/>
      <c r="X364" s="2"/>
      <c r="Y364" s="2"/>
      <c r="Z364" s="2"/>
    </row>
    <row r="365" ht="13.6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19"/>
      <c r="O365" s="2"/>
      <c r="P365" s="2"/>
      <c r="Q365" s="8"/>
      <c r="R365" s="2"/>
      <c r="S365" s="2"/>
      <c r="T365" s="2"/>
      <c r="U365" s="2"/>
      <c r="V365" s="2"/>
      <c r="W365" s="2"/>
      <c r="X365" s="2"/>
      <c r="Y365" s="2"/>
      <c r="Z365" s="2"/>
    </row>
    <row r="366" ht="13.6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19"/>
      <c r="O366" s="2"/>
      <c r="P366" s="2"/>
      <c r="Q366" s="8"/>
      <c r="R366" s="2"/>
      <c r="S366" s="2"/>
      <c r="T366" s="2"/>
      <c r="U366" s="2"/>
      <c r="V366" s="2"/>
      <c r="W366" s="2"/>
      <c r="X366" s="2"/>
      <c r="Y366" s="2"/>
      <c r="Z366" s="2"/>
    </row>
    <row r="367" ht="13.6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19"/>
      <c r="O367" s="2"/>
      <c r="P367" s="2"/>
      <c r="Q367" s="8"/>
      <c r="R367" s="2"/>
      <c r="S367" s="2"/>
      <c r="T367" s="2"/>
      <c r="U367" s="2"/>
      <c r="V367" s="2"/>
      <c r="W367" s="2"/>
      <c r="X367" s="2"/>
      <c r="Y367" s="2"/>
      <c r="Z367" s="2"/>
    </row>
    <row r="368" ht="13.6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19"/>
      <c r="O368" s="2"/>
      <c r="P368" s="2"/>
      <c r="Q368" s="8"/>
      <c r="R368" s="2"/>
      <c r="S368" s="2"/>
      <c r="T368" s="2"/>
      <c r="U368" s="2"/>
      <c r="V368" s="2"/>
      <c r="W368" s="2"/>
      <c r="X368" s="2"/>
      <c r="Y368" s="2"/>
      <c r="Z368" s="2"/>
    </row>
    <row r="369" ht="13.6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19"/>
      <c r="O369" s="2"/>
      <c r="P369" s="2"/>
      <c r="Q369" s="8"/>
      <c r="R369" s="2"/>
      <c r="S369" s="2"/>
      <c r="T369" s="2"/>
      <c r="U369" s="2"/>
      <c r="V369" s="2"/>
      <c r="W369" s="2"/>
      <c r="X369" s="2"/>
      <c r="Y369" s="2"/>
      <c r="Z369" s="2"/>
    </row>
    <row r="370" ht="13.6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19"/>
      <c r="O370" s="2"/>
      <c r="P370" s="2"/>
      <c r="Q370" s="8"/>
      <c r="R370" s="2"/>
      <c r="S370" s="2"/>
      <c r="T370" s="2"/>
      <c r="U370" s="2"/>
      <c r="V370" s="2"/>
      <c r="W370" s="2"/>
      <c r="X370" s="2"/>
      <c r="Y370" s="2"/>
      <c r="Z370" s="2"/>
    </row>
    <row r="371" ht="13.6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19"/>
      <c r="O371" s="2"/>
      <c r="P371" s="2"/>
      <c r="Q371" s="8"/>
      <c r="R371" s="2"/>
      <c r="S371" s="2"/>
      <c r="T371" s="2"/>
      <c r="U371" s="2"/>
      <c r="V371" s="2"/>
      <c r="W371" s="2"/>
      <c r="X371" s="2"/>
      <c r="Y371" s="2"/>
      <c r="Z371" s="2"/>
    </row>
    <row r="372" ht="13.6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19"/>
      <c r="O372" s="2"/>
      <c r="P372" s="2"/>
      <c r="Q372" s="8"/>
      <c r="R372" s="2"/>
      <c r="S372" s="2"/>
      <c r="T372" s="2"/>
      <c r="U372" s="2"/>
      <c r="V372" s="2"/>
      <c r="W372" s="2"/>
      <c r="X372" s="2"/>
      <c r="Y372" s="2"/>
      <c r="Z372" s="2"/>
    </row>
    <row r="373" ht="13.6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19"/>
      <c r="O373" s="2"/>
      <c r="P373" s="2"/>
      <c r="Q373" s="8"/>
      <c r="R373" s="2"/>
      <c r="S373" s="2"/>
      <c r="T373" s="2"/>
      <c r="U373" s="2"/>
      <c r="V373" s="2"/>
      <c r="W373" s="2"/>
      <c r="X373" s="2"/>
      <c r="Y373" s="2"/>
      <c r="Z373" s="2"/>
    </row>
    <row r="374" ht="13.6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19"/>
      <c r="O374" s="2"/>
      <c r="P374" s="2"/>
      <c r="Q374" s="8"/>
      <c r="R374" s="2"/>
      <c r="S374" s="2"/>
      <c r="T374" s="2"/>
      <c r="U374" s="2"/>
      <c r="V374" s="2"/>
      <c r="W374" s="2"/>
      <c r="X374" s="2"/>
      <c r="Y374" s="2"/>
      <c r="Z374" s="2"/>
    </row>
    <row r="375" ht="13.6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19"/>
      <c r="O375" s="2"/>
      <c r="P375" s="2"/>
      <c r="Q375" s="8"/>
      <c r="R375" s="2"/>
      <c r="S375" s="2"/>
      <c r="T375" s="2"/>
      <c r="U375" s="2"/>
      <c r="V375" s="2"/>
      <c r="W375" s="2"/>
      <c r="X375" s="2"/>
      <c r="Y375" s="2"/>
      <c r="Z375" s="2"/>
    </row>
    <row r="376" ht="13.6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19"/>
      <c r="O376" s="2"/>
      <c r="P376" s="2"/>
      <c r="Q376" s="8"/>
      <c r="R376" s="2"/>
      <c r="S376" s="2"/>
      <c r="T376" s="2"/>
      <c r="U376" s="2"/>
      <c r="V376" s="2"/>
      <c r="W376" s="2"/>
      <c r="X376" s="2"/>
      <c r="Y376" s="2"/>
      <c r="Z376" s="2"/>
    </row>
    <row r="377" ht="13.6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19"/>
      <c r="O377" s="2"/>
      <c r="P377" s="2"/>
      <c r="Q377" s="8"/>
      <c r="R377" s="2"/>
      <c r="S377" s="2"/>
      <c r="T377" s="2"/>
      <c r="U377" s="2"/>
      <c r="V377" s="2"/>
      <c r="W377" s="2"/>
      <c r="X377" s="2"/>
      <c r="Y377" s="2"/>
      <c r="Z377" s="2"/>
    </row>
    <row r="378" ht="13.6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19"/>
      <c r="O378" s="2"/>
      <c r="P378" s="2"/>
      <c r="Q378" s="8"/>
      <c r="R378" s="2"/>
      <c r="S378" s="2"/>
      <c r="T378" s="2"/>
      <c r="U378" s="2"/>
      <c r="V378" s="2"/>
      <c r="W378" s="2"/>
      <c r="X378" s="2"/>
      <c r="Y378" s="2"/>
      <c r="Z378" s="2"/>
    </row>
    <row r="379" ht="13.6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19"/>
      <c r="O379" s="2"/>
      <c r="P379" s="2"/>
      <c r="Q379" s="8"/>
      <c r="R379" s="2"/>
      <c r="S379" s="2"/>
      <c r="T379" s="2"/>
      <c r="U379" s="2"/>
      <c r="V379" s="2"/>
      <c r="W379" s="2"/>
      <c r="X379" s="2"/>
      <c r="Y379" s="2"/>
      <c r="Z379" s="2"/>
    </row>
    <row r="380" ht="13.6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19"/>
      <c r="O380" s="2"/>
      <c r="P380" s="2"/>
      <c r="Q380" s="8"/>
      <c r="R380" s="2"/>
      <c r="S380" s="2"/>
      <c r="T380" s="2"/>
      <c r="U380" s="2"/>
      <c r="V380" s="2"/>
      <c r="W380" s="2"/>
      <c r="X380" s="2"/>
      <c r="Y380" s="2"/>
      <c r="Z380" s="2"/>
    </row>
    <row r="381" ht="13.6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19"/>
      <c r="O381" s="2"/>
      <c r="P381" s="2"/>
      <c r="Q381" s="8"/>
      <c r="R381" s="2"/>
      <c r="S381" s="2"/>
      <c r="T381" s="2"/>
      <c r="U381" s="2"/>
      <c r="V381" s="2"/>
      <c r="W381" s="2"/>
      <c r="X381" s="2"/>
      <c r="Y381" s="2"/>
      <c r="Z381" s="2"/>
    </row>
    <row r="382" ht="13.6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19"/>
      <c r="O382" s="2"/>
      <c r="P382" s="2"/>
      <c r="Q382" s="8"/>
      <c r="R382" s="2"/>
      <c r="S382" s="2"/>
      <c r="T382" s="2"/>
      <c r="U382" s="2"/>
      <c r="V382" s="2"/>
      <c r="W382" s="2"/>
      <c r="X382" s="2"/>
      <c r="Y382" s="2"/>
      <c r="Z382" s="2"/>
    </row>
    <row r="383" ht="13.6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19"/>
      <c r="O383" s="2"/>
      <c r="P383" s="2"/>
      <c r="Q383" s="8"/>
      <c r="R383" s="2"/>
      <c r="S383" s="2"/>
      <c r="T383" s="2"/>
      <c r="U383" s="2"/>
      <c r="V383" s="2"/>
      <c r="W383" s="2"/>
      <c r="X383" s="2"/>
      <c r="Y383" s="2"/>
      <c r="Z383" s="2"/>
    </row>
    <row r="384" ht="13.6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19"/>
      <c r="O384" s="2"/>
      <c r="P384" s="2"/>
      <c r="Q384" s="8"/>
      <c r="R384" s="2"/>
      <c r="S384" s="2"/>
      <c r="T384" s="2"/>
      <c r="U384" s="2"/>
      <c r="V384" s="2"/>
      <c r="W384" s="2"/>
      <c r="X384" s="2"/>
      <c r="Y384" s="2"/>
      <c r="Z384" s="2"/>
    </row>
    <row r="385" ht="13.6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19"/>
      <c r="O385" s="2"/>
      <c r="P385" s="2"/>
      <c r="Q385" s="8"/>
      <c r="R385" s="2"/>
      <c r="S385" s="2"/>
      <c r="T385" s="2"/>
      <c r="U385" s="2"/>
      <c r="V385" s="2"/>
      <c r="W385" s="2"/>
      <c r="X385" s="2"/>
      <c r="Y385" s="2"/>
      <c r="Z385" s="2"/>
    </row>
    <row r="386" ht="13.6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19"/>
      <c r="O386" s="2"/>
      <c r="P386" s="2"/>
      <c r="Q386" s="8"/>
      <c r="R386" s="2"/>
      <c r="S386" s="2"/>
      <c r="T386" s="2"/>
      <c r="U386" s="2"/>
      <c r="V386" s="2"/>
      <c r="W386" s="2"/>
      <c r="X386" s="2"/>
      <c r="Y386" s="2"/>
      <c r="Z386" s="2"/>
    </row>
    <row r="387" ht="13.6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19"/>
      <c r="O387" s="2"/>
      <c r="P387" s="2"/>
      <c r="Q387" s="8"/>
      <c r="R387" s="2"/>
      <c r="S387" s="2"/>
      <c r="T387" s="2"/>
      <c r="U387" s="2"/>
      <c r="V387" s="2"/>
      <c r="W387" s="2"/>
      <c r="X387" s="2"/>
      <c r="Y387" s="2"/>
      <c r="Z387" s="2"/>
    </row>
    <row r="388" ht="13.6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19"/>
      <c r="O388" s="2"/>
      <c r="P388" s="2"/>
      <c r="Q388" s="8"/>
      <c r="R388" s="2"/>
      <c r="S388" s="2"/>
      <c r="T388" s="2"/>
      <c r="U388" s="2"/>
      <c r="V388" s="2"/>
      <c r="W388" s="2"/>
      <c r="X388" s="2"/>
      <c r="Y388" s="2"/>
      <c r="Z388" s="2"/>
    </row>
    <row r="389" ht="13.6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19"/>
      <c r="O389" s="2"/>
      <c r="P389" s="2"/>
      <c r="Q389" s="8"/>
      <c r="R389" s="2"/>
      <c r="S389" s="2"/>
      <c r="T389" s="2"/>
      <c r="U389" s="2"/>
      <c r="V389" s="2"/>
      <c r="W389" s="2"/>
      <c r="X389" s="2"/>
      <c r="Y389" s="2"/>
      <c r="Z389" s="2"/>
    </row>
    <row r="390" ht="13.6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19"/>
      <c r="O390" s="2"/>
      <c r="P390" s="2"/>
      <c r="Q390" s="8"/>
      <c r="R390" s="2"/>
      <c r="S390" s="2"/>
      <c r="T390" s="2"/>
      <c r="U390" s="2"/>
      <c r="V390" s="2"/>
      <c r="W390" s="2"/>
      <c r="X390" s="2"/>
      <c r="Y390" s="2"/>
      <c r="Z390" s="2"/>
    </row>
    <row r="391" ht="13.6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19"/>
      <c r="O391" s="2"/>
      <c r="P391" s="2"/>
      <c r="Q391" s="8"/>
      <c r="R391" s="2"/>
      <c r="S391" s="2"/>
      <c r="T391" s="2"/>
      <c r="U391" s="2"/>
      <c r="V391" s="2"/>
      <c r="W391" s="2"/>
      <c r="X391" s="2"/>
      <c r="Y391" s="2"/>
      <c r="Z391" s="2"/>
    </row>
    <row r="392" ht="13.6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19"/>
      <c r="O392" s="2"/>
      <c r="P392" s="2"/>
      <c r="Q392" s="8"/>
      <c r="R392" s="2"/>
      <c r="S392" s="2"/>
      <c r="T392" s="2"/>
      <c r="U392" s="2"/>
      <c r="V392" s="2"/>
      <c r="W392" s="2"/>
      <c r="X392" s="2"/>
      <c r="Y392" s="2"/>
      <c r="Z392" s="2"/>
    </row>
    <row r="393" ht="13.6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19"/>
      <c r="O393" s="2"/>
      <c r="P393" s="2"/>
      <c r="Q393" s="8"/>
      <c r="R393" s="2"/>
      <c r="S393" s="2"/>
      <c r="T393" s="2"/>
      <c r="U393" s="2"/>
      <c r="V393" s="2"/>
      <c r="W393" s="2"/>
      <c r="X393" s="2"/>
      <c r="Y393" s="2"/>
      <c r="Z393" s="2"/>
    </row>
    <row r="394" ht="13.6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19"/>
      <c r="O394" s="2"/>
      <c r="P394" s="2"/>
      <c r="Q394" s="8"/>
      <c r="R394" s="2"/>
      <c r="S394" s="2"/>
      <c r="T394" s="2"/>
      <c r="U394" s="2"/>
      <c r="V394" s="2"/>
      <c r="W394" s="2"/>
      <c r="X394" s="2"/>
      <c r="Y394" s="2"/>
      <c r="Z394" s="2"/>
    </row>
    <row r="395" ht="13.6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19"/>
      <c r="O395" s="2"/>
      <c r="P395" s="2"/>
      <c r="Q395" s="8"/>
      <c r="R395" s="2"/>
      <c r="S395" s="2"/>
      <c r="T395" s="2"/>
      <c r="U395" s="2"/>
      <c r="V395" s="2"/>
      <c r="W395" s="2"/>
      <c r="X395" s="2"/>
      <c r="Y395" s="2"/>
      <c r="Z395" s="2"/>
    </row>
    <row r="396" ht="13.6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19"/>
      <c r="O396" s="2"/>
      <c r="P396" s="2"/>
      <c r="Q396" s="8"/>
      <c r="R396" s="2"/>
      <c r="S396" s="2"/>
      <c r="T396" s="2"/>
      <c r="U396" s="2"/>
      <c r="V396" s="2"/>
      <c r="W396" s="2"/>
      <c r="X396" s="2"/>
      <c r="Y396" s="2"/>
      <c r="Z396" s="2"/>
    </row>
    <row r="397" ht="13.6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19"/>
      <c r="O397" s="2"/>
      <c r="P397" s="2"/>
      <c r="Q397" s="8"/>
      <c r="R397" s="2"/>
      <c r="S397" s="2"/>
      <c r="T397" s="2"/>
      <c r="U397" s="2"/>
      <c r="V397" s="2"/>
      <c r="W397" s="2"/>
      <c r="X397" s="2"/>
      <c r="Y397" s="2"/>
      <c r="Z397" s="2"/>
    </row>
    <row r="398" ht="13.6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19"/>
      <c r="O398" s="2"/>
      <c r="P398" s="2"/>
      <c r="Q398" s="8"/>
      <c r="R398" s="2"/>
      <c r="S398" s="2"/>
      <c r="T398" s="2"/>
      <c r="U398" s="2"/>
      <c r="V398" s="2"/>
      <c r="W398" s="2"/>
      <c r="X398" s="2"/>
      <c r="Y398" s="2"/>
      <c r="Z398" s="2"/>
    </row>
    <row r="399" ht="13.6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19"/>
      <c r="O399" s="2"/>
      <c r="P399" s="2"/>
      <c r="Q399" s="8"/>
      <c r="R399" s="2"/>
      <c r="S399" s="2"/>
      <c r="T399" s="2"/>
      <c r="U399" s="2"/>
      <c r="V399" s="2"/>
      <c r="W399" s="2"/>
      <c r="X399" s="2"/>
      <c r="Y399" s="2"/>
      <c r="Z399" s="2"/>
    </row>
    <row r="400" ht="13.6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19"/>
      <c r="O400" s="2"/>
      <c r="P400" s="2"/>
      <c r="Q400" s="8"/>
      <c r="R400" s="2"/>
      <c r="S400" s="2"/>
      <c r="T400" s="2"/>
      <c r="U400" s="2"/>
      <c r="V400" s="2"/>
      <c r="W400" s="2"/>
      <c r="X400" s="2"/>
      <c r="Y400" s="2"/>
      <c r="Z400" s="2"/>
    </row>
    <row r="401" ht="13.6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19"/>
      <c r="O401" s="2"/>
      <c r="P401" s="2"/>
      <c r="Q401" s="8"/>
      <c r="R401" s="2"/>
      <c r="S401" s="2"/>
      <c r="T401" s="2"/>
      <c r="U401" s="2"/>
      <c r="V401" s="2"/>
      <c r="W401" s="2"/>
      <c r="X401" s="2"/>
      <c r="Y401" s="2"/>
      <c r="Z401" s="2"/>
    </row>
    <row r="402" ht="13.6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19"/>
      <c r="O402" s="2"/>
      <c r="P402" s="2"/>
      <c r="Q402" s="8"/>
      <c r="R402" s="2"/>
      <c r="S402" s="2"/>
      <c r="T402" s="2"/>
      <c r="U402" s="2"/>
      <c r="V402" s="2"/>
      <c r="W402" s="2"/>
      <c r="X402" s="2"/>
      <c r="Y402" s="2"/>
      <c r="Z402" s="2"/>
    </row>
    <row r="403" ht="13.6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19"/>
      <c r="O403" s="2"/>
      <c r="P403" s="2"/>
      <c r="Q403" s="8"/>
      <c r="R403" s="2"/>
      <c r="S403" s="2"/>
      <c r="T403" s="2"/>
      <c r="U403" s="2"/>
      <c r="V403" s="2"/>
      <c r="W403" s="2"/>
      <c r="X403" s="2"/>
      <c r="Y403" s="2"/>
      <c r="Z403" s="2"/>
    </row>
    <row r="404" ht="13.6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19"/>
      <c r="O404" s="2"/>
      <c r="P404" s="2"/>
      <c r="Q404" s="8"/>
      <c r="R404" s="2"/>
      <c r="S404" s="2"/>
      <c r="T404" s="2"/>
      <c r="U404" s="2"/>
      <c r="V404" s="2"/>
      <c r="W404" s="2"/>
      <c r="X404" s="2"/>
      <c r="Y404" s="2"/>
      <c r="Z404" s="2"/>
    </row>
    <row r="405" ht="13.6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19"/>
      <c r="O405" s="2"/>
      <c r="P405" s="2"/>
      <c r="Q405" s="8"/>
      <c r="R405" s="2"/>
      <c r="S405" s="2"/>
      <c r="T405" s="2"/>
      <c r="U405" s="2"/>
      <c r="V405" s="2"/>
      <c r="W405" s="2"/>
      <c r="X405" s="2"/>
      <c r="Y405" s="2"/>
      <c r="Z405" s="2"/>
    </row>
    <row r="406" ht="13.6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19"/>
      <c r="O406" s="2"/>
      <c r="P406" s="2"/>
      <c r="Q406" s="8"/>
      <c r="R406" s="2"/>
      <c r="S406" s="2"/>
      <c r="T406" s="2"/>
      <c r="U406" s="2"/>
      <c r="V406" s="2"/>
      <c r="W406" s="2"/>
      <c r="X406" s="2"/>
      <c r="Y406" s="2"/>
      <c r="Z406" s="2"/>
    </row>
    <row r="407" ht="13.6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19"/>
      <c r="O407" s="2"/>
      <c r="P407" s="2"/>
      <c r="Q407" s="8"/>
      <c r="R407" s="2"/>
      <c r="S407" s="2"/>
      <c r="T407" s="2"/>
      <c r="U407" s="2"/>
      <c r="V407" s="2"/>
      <c r="W407" s="2"/>
      <c r="X407" s="2"/>
      <c r="Y407" s="2"/>
      <c r="Z407" s="2"/>
    </row>
    <row r="408" ht="13.6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19"/>
      <c r="O408" s="2"/>
      <c r="P408" s="2"/>
      <c r="Q408" s="8"/>
      <c r="R408" s="2"/>
      <c r="S408" s="2"/>
      <c r="T408" s="2"/>
      <c r="U408" s="2"/>
      <c r="V408" s="2"/>
      <c r="W408" s="2"/>
      <c r="X408" s="2"/>
      <c r="Y408" s="2"/>
      <c r="Z408" s="2"/>
    </row>
    <row r="409" ht="13.6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19"/>
      <c r="O409" s="2"/>
      <c r="P409" s="2"/>
      <c r="Q409" s="8"/>
      <c r="R409" s="2"/>
      <c r="S409" s="2"/>
      <c r="T409" s="2"/>
      <c r="U409" s="2"/>
      <c r="V409" s="2"/>
      <c r="W409" s="2"/>
      <c r="X409" s="2"/>
      <c r="Y409" s="2"/>
      <c r="Z409" s="2"/>
    </row>
    <row r="410" ht="13.6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19"/>
      <c r="O410" s="2"/>
      <c r="P410" s="2"/>
      <c r="Q410" s="8"/>
      <c r="R410" s="2"/>
      <c r="S410" s="2"/>
      <c r="T410" s="2"/>
      <c r="U410" s="2"/>
      <c r="V410" s="2"/>
      <c r="W410" s="2"/>
      <c r="X410" s="2"/>
      <c r="Y410" s="2"/>
      <c r="Z410" s="2"/>
    </row>
    <row r="411" ht="13.6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19"/>
      <c r="O411" s="2"/>
      <c r="P411" s="2"/>
      <c r="Q411" s="8"/>
      <c r="R411" s="2"/>
      <c r="S411" s="2"/>
      <c r="T411" s="2"/>
      <c r="U411" s="2"/>
      <c r="V411" s="2"/>
      <c r="W411" s="2"/>
      <c r="X411" s="2"/>
      <c r="Y411" s="2"/>
      <c r="Z411" s="2"/>
    </row>
    <row r="412" ht="13.6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19"/>
      <c r="O412" s="2"/>
      <c r="P412" s="2"/>
      <c r="Q412" s="8"/>
      <c r="R412" s="2"/>
      <c r="S412" s="2"/>
      <c r="T412" s="2"/>
      <c r="U412" s="2"/>
      <c r="V412" s="2"/>
      <c r="W412" s="2"/>
      <c r="X412" s="2"/>
      <c r="Y412" s="2"/>
      <c r="Z412" s="2"/>
    </row>
    <row r="413" ht="13.6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19"/>
      <c r="O413" s="2"/>
      <c r="P413" s="2"/>
      <c r="Q413" s="8"/>
      <c r="R413" s="2"/>
      <c r="S413" s="2"/>
      <c r="T413" s="2"/>
      <c r="U413" s="2"/>
      <c r="V413" s="2"/>
      <c r="W413" s="2"/>
      <c r="X413" s="2"/>
      <c r="Y413" s="2"/>
      <c r="Z413" s="2"/>
    </row>
    <row r="414" ht="13.6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19"/>
      <c r="O414" s="2"/>
      <c r="P414" s="2"/>
      <c r="Q414" s="8"/>
      <c r="R414" s="2"/>
      <c r="S414" s="2"/>
      <c r="T414" s="2"/>
      <c r="U414" s="2"/>
      <c r="V414" s="2"/>
      <c r="W414" s="2"/>
      <c r="X414" s="2"/>
      <c r="Y414" s="2"/>
      <c r="Z414" s="2"/>
    </row>
    <row r="415" ht="13.6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19"/>
      <c r="O415" s="2"/>
      <c r="P415" s="2"/>
      <c r="Q415" s="8"/>
      <c r="R415" s="2"/>
      <c r="S415" s="2"/>
      <c r="T415" s="2"/>
      <c r="U415" s="2"/>
      <c r="V415" s="2"/>
      <c r="W415" s="2"/>
      <c r="X415" s="2"/>
      <c r="Y415" s="2"/>
      <c r="Z415" s="2"/>
    </row>
    <row r="416" ht="13.6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19"/>
      <c r="O416" s="2"/>
      <c r="P416" s="2"/>
      <c r="Q416" s="8"/>
      <c r="R416" s="2"/>
      <c r="S416" s="2"/>
      <c r="T416" s="2"/>
      <c r="U416" s="2"/>
      <c r="V416" s="2"/>
      <c r="W416" s="2"/>
      <c r="X416" s="2"/>
      <c r="Y416" s="2"/>
      <c r="Z416" s="2"/>
    </row>
    <row r="417" ht="13.6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19"/>
      <c r="O417" s="2"/>
      <c r="P417" s="2"/>
      <c r="Q417" s="8"/>
      <c r="R417" s="2"/>
      <c r="S417" s="2"/>
      <c r="T417" s="2"/>
      <c r="U417" s="2"/>
      <c r="V417" s="2"/>
      <c r="W417" s="2"/>
      <c r="X417" s="2"/>
      <c r="Y417" s="2"/>
      <c r="Z417" s="2"/>
    </row>
    <row r="418" ht="13.6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19"/>
      <c r="O418" s="2"/>
      <c r="P418" s="2"/>
      <c r="Q418" s="8"/>
      <c r="R418" s="2"/>
      <c r="S418" s="2"/>
      <c r="T418" s="2"/>
      <c r="U418" s="2"/>
      <c r="V418" s="2"/>
      <c r="W418" s="2"/>
      <c r="X418" s="2"/>
      <c r="Y418" s="2"/>
      <c r="Z418" s="2"/>
    </row>
    <row r="419" ht="13.6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19"/>
      <c r="O419" s="2"/>
      <c r="P419" s="2"/>
      <c r="Q419" s="8"/>
      <c r="R419" s="2"/>
      <c r="S419" s="2"/>
      <c r="T419" s="2"/>
      <c r="U419" s="2"/>
      <c r="V419" s="2"/>
      <c r="W419" s="2"/>
      <c r="X419" s="2"/>
      <c r="Y419" s="2"/>
      <c r="Z419" s="2"/>
    </row>
    <row r="420" ht="13.6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19"/>
      <c r="O420" s="2"/>
      <c r="P420" s="2"/>
      <c r="Q420" s="8"/>
      <c r="R420" s="2"/>
      <c r="S420" s="2"/>
      <c r="T420" s="2"/>
      <c r="U420" s="2"/>
      <c r="V420" s="2"/>
      <c r="W420" s="2"/>
      <c r="X420" s="2"/>
      <c r="Y420" s="2"/>
      <c r="Z420" s="2"/>
    </row>
    <row r="421" ht="13.6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19"/>
      <c r="O421" s="2"/>
      <c r="P421" s="2"/>
      <c r="Q421" s="8"/>
      <c r="R421" s="2"/>
      <c r="S421" s="2"/>
      <c r="T421" s="2"/>
      <c r="U421" s="2"/>
      <c r="V421" s="2"/>
      <c r="W421" s="2"/>
      <c r="X421" s="2"/>
      <c r="Y421" s="2"/>
      <c r="Z421" s="2"/>
    </row>
    <row r="422" ht="13.6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19"/>
      <c r="O422" s="2"/>
      <c r="P422" s="2"/>
      <c r="Q422" s="8"/>
      <c r="R422" s="2"/>
      <c r="S422" s="2"/>
      <c r="T422" s="2"/>
      <c r="U422" s="2"/>
      <c r="V422" s="2"/>
      <c r="W422" s="2"/>
      <c r="X422" s="2"/>
      <c r="Y422" s="2"/>
      <c r="Z422" s="2"/>
    </row>
    <row r="423" ht="13.6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19"/>
      <c r="O423" s="2"/>
      <c r="P423" s="2"/>
      <c r="Q423" s="8"/>
      <c r="R423" s="2"/>
      <c r="S423" s="2"/>
      <c r="T423" s="2"/>
      <c r="U423" s="2"/>
      <c r="V423" s="2"/>
      <c r="W423" s="2"/>
      <c r="X423" s="2"/>
      <c r="Y423" s="2"/>
      <c r="Z423" s="2"/>
    </row>
    <row r="424" ht="13.6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19"/>
      <c r="O424" s="2"/>
      <c r="P424" s="2"/>
      <c r="Q424" s="8"/>
      <c r="R424" s="2"/>
      <c r="S424" s="2"/>
      <c r="T424" s="2"/>
      <c r="U424" s="2"/>
      <c r="V424" s="2"/>
      <c r="W424" s="2"/>
      <c r="X424" s="2"/>
      <c r="Y424" s="2"/>
      <c r="Z424" s="2"/>
    </row>
    <row r="425" ht="13.6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19"/>
      <c r="O425" s="2"/>
      <c r="P425" s="2"/>
      <c r="Q425" s="8"/>
      <c r="R425" s="2"/>
      <c r="S425" s="2"/>
      <c r="T425" s="2"/>
      <c r="U425" s="2"/>
      <c r="V425" s="2"/>
      <c r="W425" s="2"/>
      <c r="X425" s="2"/>
      <c r="Y425" s="2"/>
      <c r="Z425" s="2"/>
    </row>
    <row r="426" ht="13.6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19"/>
      <c r="O426" s="2"/>
      <c r="P426" s="2"/>
      <c r="Q426" s="8"/>
      <c r="R426" s="2"/>
      <c r="S426" s="2"/>
      <c r="T426" s="2"/>
      <c r="U426" s="2"/>
      <c r="V426" s="2"/>
      <c r="W426" s="2"/>
      <c r="X426" s="2"/>
      <c r="Y426" s="2"/>
      <c r="Z426" s="2"/>
    </row>
    <row r="427" ht="13.6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19"/>
      <c r="O427" s="2"/>
      <c r="P427" s="2"/>
      <c r="Q427" s="8"/>
      <c r="R427" s="2"/>
      <c r="S427" s="2"/>
      <c r="T427" s="2"/>
      <c r="U427" s="2"/>
      <c r="V427" s="2"/>
      <c r="W427" s="2"/>
      <c r="X427" s="2"/>
      <c r="Y427" s="2"/>
      <c r="Z427" s="2"/>
    </row>
    <row r="428" ht="13.6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19"/>
      <c r="O428" s="2"/>
      <c r="P428" s="2"/>
      <c r="Q428" s="8"/>
      <c r="R428" s="2"/>
      <c r="S428" s="2"/>
      <c r="T428" s="2"/>
      <c r="U428" s="2"/>
      <c r="V428" s="2"/>
      <c r="W428" s="2"/>
      <c r="X428" s="2"/>
      <c r="Y428" s="2"/>
      <c r="Z428" s="2"/>
    </row>
    <row r="429" ht="13.6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19"/>
      <c r="O429" s="2"/>
      <c r="P429" s="2"/>
      <c r="Q429" s="8"/>
      <c r="R429" s="2"/>
      <c r="S429" s="2"/>
      <c r="T429" s="2"/>
      <c r="U429" s="2"/>
      <c r="V429" s="2"/>
      <c r="W429" s="2"/>
      <c r="X429" s="2"/>
      <c r="Y429" s="2"/>
      <c r="Z429" s="2"/>
    </row>
    <row r="430" ht="13.6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19"/>
      <c r="O430" s="2"/>
      <c r="P430" s="2"/>
      <c r="Q430" s="8"/>
      <c r="R430" s="2"/>
      <c r="S430" s="2"/>
      <c r="T430" s="2"/>
      <c r="U430" s="2"/>
      <c r="V430" s="2"/>
      <c r="W430" s="2"/>
      <c r="X430" s="2"/>
      <c r="Y430" s="2"/>
      <c r="Z430" s="2"/>
    </row>
    <row r="431" ht="13.6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19"/>
      <c r="O431" s="2"/>
      <c r="P431" s="2"/>
      <c r="Q431" s="8"/>
      <c r="R431" s="2"/>
      <c r="S431" s="2"/>
      <c r="T431" s="2"/>
      <c r="U431" s="2"/>
      <c r="V431" s="2"/>
      <c r="W431" s="2"/>
      <c r="X431" s="2"/>
      <c r="Y431" s="2"/>
      <c r="Z431" s="2"/>
    </row>
    <row r="432" ht="13.6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19"/>
      <c r="O432" s="2"/>
      <c r="P432" s="2"/>
      <c r="Q432" s="8"/>
      <c r="R432" s="2"/>
      <c r="S432" s="2"/>
      <c r="T432" s="2"/>
      <c r="U432" s="2"/>
      <c r="V432" s="2"/>
      <c r="W432" s="2"/>
      <c r="X432" s="2"/>
      <c r="Y432" s="2"/>
      <c r="Z432" s="2"/>
    </row>
    <row r="433" ht="13.6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19"/>
      <c r="O433" s="2"/>
      <c r="P433" s="2"/>
      <c r="Q433" s="8"/>
      <c r="R433" s="2"/>
      <c r="S433" s="2"/>
      <c r="T433" s="2"/>
      <c r="U433" s="2"/>
      <c r="V433" s="2"/>
      <c r="W433" s="2"/>
      <c r="X433" s="2"/>
      <c r="Y433" s="2"/>
      <c r="Z433" s="2"/>
    </row>
    <row r="434" ht="13.6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19"/>
      <c r="O434" s="2"/>
      <c r="P434" s="2"/>
      <c r="Q434" s="8"/>
      <c r="R434" s="2"/>
      <c r="S434" s="2"/>
      <c r="T434" s="2"/>
      <c r="U434" s="2"/>
      <c r="V434" s="2"/>
      <c r="W434" s="2"/>
      <c r="X434" s="2"/>
      <c r="Y434" s="2"/>
      <c r="Z434" s="2"/>
    </row>
    <row r="435" ht="13.6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19"/>
      <c r="O435" s="2"/>
      <c r="P435" s="2"/>
      <c r="Q435" s="8"/>
      <c r="R435" s="2"/>
      <c r="S435" s="2"/>
      <c r="T435" s="2"/>
      <c r="U435" s="2"/>
      <c r="V435" s="2"/>
      <c r="W435" s="2"/>
      <c r="X435" s="2"/>
      <c r="Y435" s="2"/>
      <c r="Z435" s="2"/>
    </row>
    <row r="436" ht="13.6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19"/>
      <c r="O436" s="2"/>
      <c r="P436" s="2"/>
      <c r="Q436" s="8"/>
      <c r="R436" s="2"/>
      <c r="S436" s="2"/>
      <c r="T436" s="2"/>
      <c r="U436" s="2"/>
      <c r="V436" s="2"/>
      <c r="W436" s="2"/>
      <c r="X436" s="2"/>
      <c r="Y436" s="2"/>
      <c r="Z436" s="2"/>
    </row>
    <row r="437" ht="13.6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19"/>
      <c r="O437" s="2"/>
      <c r="P437" s="2"/>
      <c r="Q437" s="8"/>
      <c r="R437" s="2"/>
      <c r="S437" s="2"/>
      <c r="T437" s="2"/>
      <c r="U437" s="2"/>
      <c r="V437" s="2"/>
      <c r="W437" s="2"/>
      <c r="X437" s="2"/>
      <c r="Y437" s="2"/>
      <c r="Z437" s="2"/>
    </row>
    <row r="438" ht="13.6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19"/>
      <c r="O438" s="2"/>
      <c r="P438" s="2"/>
      <c r="Q438" s="8"/>
      <c r="R438" s="2"/>
      <c r="S438" s="2"/>
      <c r="T438" s="2"/>
      <c r="U438" s="2"/>
      <c r="V438" s="2"/>
      <c r="W438" s="2"/>
      <c r="X438" s="2"/>
      <c r="Y438" s="2"/>
      <c r="Z438" s="2"/>
    </row>
    <row r="439" ht="13.6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19"/>
      <c r="O439" s="2"/>
      <c r="P439" s="2"/>
      <c r="Q439" s="8"/>
      <c r="R439" s="2"/>
      <c r="S439" s="2"/>
      <c r="T439" s="2"/>
      <c r="U439" s="2"/>
      <c r="V439" s="2"/>
      <c r="W439" s="2"/>
      <c r="X439" s="2"/>
      <c r="Y439" s="2"/>
      <c r="Z439" s="2"/>
    </row>
    <row r="440" ht="13.6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19"/>
      <c r="O440" s="2"/>
      <c r="P440" s="2"/>
      <c r="Q440" s="8"/>
      <c r="R440" s="2"/>
      <c r="S440" s="2"/>
      <c r="T440" s="2"/>
      <c r="U440" s="2"/>
      <c r="V440" s="2"/>
      <c r="W440" s="2"/>
      <c r="X440" s="2"/>
      <c r="Y440" s="2"/>
      <c r="Z440" s="2"/>
    </row>
    <row r="441" ht="13.6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19"/>
      <c r="O441" s="2"/>
      <c r="P441" s="2"/>
      <c r="Q441" s="8"/>
      <c r="R441" s="2"/>
      <c r="S441" s="2"/>
      <c r="T441" s="2"/>
      <c r="U441" s="2"/>
      <c r="V441" s="2"/>
      <c r="W441" s="2"/>
      <c r="X441" s="2"/>
      <c r="Y441" s="2"/>
      <c r="Z441" s="2"/>
    </row>
    <row r="442" ht="13.6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19"/>
      <c r="O442" s="2"/>
      <c r="P442" s="2"/>
      <c r="Q442" s="8"/>
      <c r="R442" s="2"/>
      <c r="S442" s="2"/>
      <c r="T442" s="2"/>
      <c r="U442" s="2"/>
      <c r="V442" s="2"/>
      <c r="W442" s="2"/>
      <c r="X442" s="2"/>
      <c r="Y442" s="2"/>
      <c r="Z442" s="2"/>
    </row>
    <row r="443" ht="13.6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19"/>
      <c r="O443" s="2"/>
      <c r="P443" s="2"/>
      <c r="Q443" s="8"/>
      <c r="R443" s="2"/>
      <c r="S443" s="2"/>
      <c r="T443" s="2"/>
      <c r="U443" s="2"/>
      <c r="V443" s="2"/>
      <c r="W443" s="2"/>
      <c r="X443" s="2"/>
      <c r="Y443" s="2"/>
      <c r="Z443" s="2"/>
    </row>
    <row r="444" ht="13.6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19"/>
      <c r="O444" s="2"/>
      <c r="P444" s="2"/>
      <c r="Q444" s="8"/>
      <c r="R444" s="2"/>
      <c r="S444" s="2"/>
      <c r="T444" s="2"/>
      <c r="U444" s="2"/>
      <c r="V444" s="2"/>
      <c r="W444" s="2"/>
      <c r="X444" s="2"/>
      <c r="Y444" s="2"/>
      <c r="Z444" s="2"/>
    </row>
    <row r="445" ht="13.6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19"/>
      <c r="O445" s="2"/>
      <c r="P445" s="2"/>
      <c r="Q445" s="8"/>
      <c r="R445" s="2"/>
      <c r="S445" s="2"/>
      <c r="T445" s="2"/>
      <c r="U445" s="2"/>
      <c r="V445" s="2"/>
      <c r="W445" s="2"/>
      <c r="X445" s="2"/>
      <c r="Y445" s="2"/>
      <c r="Z445" s="2"/>
    </row>
    <row r="446" ht="13.6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19"/>
      <c r="O446" s="2"/>
      <c r="P446" s="2"/>
      <c r="Q446" s="8"/>
      <c r="R446" s="2"/>
      <c r="S446" s="2"/>
      <c r="T446" s="2"/>
      <c r="U446" s="2"/>
      <c r="V446" s="2"/>
      <c r="W446" s="2"/>
      <c r="X446" s="2"/>
      <c r="Y446" s="2"/>
      <c r="Z446" s="2"/>
    </row>
    <row r="447" ht="13.6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19"/>
      <c r="O447" s="2"/>
      <c r="P447" s="2"/>
      <c r="Q447" s="8"/>
      <c r="R447" s="2"/>
      <c r="S447" s="2"/>
      <c r="T447" s="2"/>
      <c r="U447" s="2"/>
      <c r="V447" s="2"/>
      <c r="W447" s="2"/>
      <c r="X447" s="2"/>
      <c r="Y447" s="2"/>
      <c r="Z447" s="2"/>
    </row>
    <row r="448" ht="13.6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19"/>
      <c r="O448" s="2"/>
      <c r="P448" s="2"/>
      <c r="Q448" s="8"/>
      <c r="R448" s="2"/>
      <c r="S448" s="2"/>
      <c r="T448" s="2"/>
      <c r="U448" s="2"/>
      <c r="V448" s="2"/>
      <c r="W448" s="2"/>
      <c r="X448" s="2"/>
      <c r="Y448" s="2"/>
      <c r="Z448" s="2"/>
    </row>
    <row r="449" ht="13.6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19"/>
      <c r="O449" s="2"/>
      <c r="P449" s="2"/>
      <c r="Q449" s="8"/>
      <c r="R449" s="2"/>
      <c r="S449" s="2"/>
      <c r="T449" s="2"/>
      <c r="U449" s="2"/>
      <c r="V449" s="2"/>
      <c r="W449" s="2"/>
      <c r="X449" s="2"/>
      <c r="Y449" s="2"/>
      <c r="Z449" s="2"/>
    </row>
    <row r="450" ht="13.6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19"/>
      <c r="O450" s="2"/>
      <c r="P450" s="2"/>
      <c r="Q450" s="8"/>
      <c r="R450" s="2"/>
      <c r="S450" s="2"/>
      <c r="T450" s="2"/>
      <c r="U450" s="2"/>
      <c r="V450" s="2"/>
      <c r="W450" s="2"/>
      <c r="X450" s="2"/>
      <c r="Y450" s="2"/>
      <c r="Z450" s="2"/>
    </row>
    <row r="451" ht="13.6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19"/>
      <c r="O451" s="2"/>
      <c r="P451" s="2"/>
      <c r="Q451" s="8"/>
      <c r="R451" s="2"/>
      <c r="S451" s="2"/>
      <c r="T451" s="2"/>
      <c r="U451" s="2"/>
      <c r="V451" s="2"/>
      <c r="W451" s="2"/>
      <c r="X451" s="2"/>
      <c r="Y451" s="2"/>
      <c r="Z451" s="2"/>
    </row>
    <row r="452" ht="13.6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19"/>
      <c r="O452" s="2"/>
      <c r="P452" s="2"/>
      <c r="Q452" s="8"/>
      <c r="R452" s="2"/>
      <c r="S452" s="2"/>
      <c r="T452" s="2"/>
      <c r="U452" s="2"/>
      <c r="V452" s="2"/>
      <c r="W452" s="2"/>
      <c r="X452" s="2"/>
      <c r="Y452" s="2"/>
      <c r="Z452" s="2"/>
    </row>
    <row r="453" ht="13.6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19"/>
      <c r="O453" s="2"/>
      <c r="P453" s="2"/>
      <c r="Q453" s="8"/>
      <c r="R453" s="2"/>
      <c r="S453" s="2"/>
      <c r="T453" s="2"/>
      <c r="U453" s="2"/>
      <c r="V453" s="2"/>
      <c r="W453" s="2"/>
      <c r="X453" s="2"/>
      <c r="Y453" s="2"/>
      <c r="Z453" s="2"/>
    </row>
    <row r="454" ht="13.6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19"/>
      <c r="O454" s="2"/>
      <c r="P454" s="2"/>
      <c r="Q454" s="8"/>
      <c r="R454" s="2"/>
      <c r="S454" s="2"/>
      <c r="T454" s="2"/>
      <c r="U454" s="2"/>
      <c r="V454" s="2"/>
      <c r="W454" s="2"/>
      <c r="X454" s="2"/>
      <c r="Y454" s="2"/>
      <c r="Z454" s="2"/>
    </row>
    <row r="455" ht="13.6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19"/>
      <c r="O455" s="2"/>
      <c r="P455" s="2"/>
      <c r="Q455" s="8"/>
      <c r="R455" s="2"/>
      <c r="S455" s="2"/>
      <c r="T455" s="2"/>
      <c r="U455" s="2"/>
      <c r="V455" s="2"/>
      <c r="W455" s="2"/>
      <c r="X455" s="2"/>
      <c r="Y455" s="2"/>
      <c r="Z455" s="2"/>
    </row>
    <row r="456" ht="13.6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19"/>
      <c r="O456" s="2"/>
      <c r="P456" s="2"/>
      <c r="Q456" s="8"/>
      <c r="R456" s="2"/>
      <c r="S456" s="2"/>
      <c r="T456" s="2"/>
      <c r="U456" s="2"/>
      <c r="V456" s="2"/>
      <c r="W456" s="2"/>
      <c r="X456" s="2"/>
      <c r="Y456" s="2"/>
      <c r="Z456" s="2"/>
    </row>
    <row r="457" ht="13.6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19"/>
      <c r="O457" s="2"/>
      <c r="P457" s="2"/>
      <c r="Q457" s="8"/>
      <c r="R457" s="2"/>
      <c r="S457" s="2"/>
      <c r="T457" s="2"/>
      <c r="U457" s="2"/>
      <c r="V457" s="2"/>
      <c r="W457" s="2"/>
      <c r="X457" s="2"/>
      <c r="Y457" s="2"/>
      <c r="Z457" s="2"/>
    </row>
    <row r="458" ht="13.6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19"/>
      <c r="O458" s="2"/>
      <c r="P458" s="2"/>
      <c r="Q458" s="8"/>
      <c r="R458" s="2"/>
      <c r="S458" s="2"/>
      <c r="T458" s="2"/>
      <c r="U458" s="2"/>
      <c r="V458" s="2"/>
      <c r="W458" s="2"/>
      <c r="X458" s="2"/>
      <c r="Y458" s="2"/>
      <c r="Z458" s="2"/>
    </row>
    <row r="459" ht="13.6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19"/>
      <c r="O459" s="2"/>
      <c r="P459" s="2"/>
      <c r="Q459" s="8"/>
      <c r="R459" s="2"/>
      <c r="S459" s="2"/>
      <c r="T459" s="2"/>
      <c r="U459" s="2"/>
      <c r="V459" s="2"/>
      <c r="W459" s="2"/>
      <c r="X459" s="2"/>
      <c r="Y459" s="2"/>
      <c r="Z459" s="2"/>
    </row>
    <row r="460" ht="13.6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19"/>
      <c r="O460" s="2"/>
      <c r="P460" s="2"/>
      <c r="Q460" s="8"/>
      <c r="R460" s="2"/>
      <c r="S460" s="2"/>
      <c r="T460" s="2"/>
      <c r="U460" s="2"/>
      <c r="V460" s="2"/>
      <c r="W460" s="2"/>
      <c r="X460" s="2"/>
      <c r="Y460" s="2"/>
      <c r="Z460" s="2"/>
    </row>
    <row r="461" ht="13.6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19"/>
      <c r="O461" s="2"/>
      <c r="P461" s="2"/>
      <c r="Q461" s="8"/>
      <c r="R461" s="2"/>
      <c r="S461" s="2"/>
      <c r="T461" s="2"/>
      <c r="U461" s="2"/>
      <c r="V461" s="2"/>
      <c r="W461" s="2"/>
      <c r="X461" s="2"/>
      <c r="Y461" s="2"/>
      <c r="Z461" s="2"/>
    </row>
    <row r="462" ht="13.6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19"/>
      <c r="O462" s="2"/>
      <c r="P462" s="2"/>
      <c r="Q462" s="8"/>
      <c r="R462" s="2"/>
      <c r="S462" s="2"/>
      <c r="T462" s="2"/>
      <c r="U462" s="2"/>
      <c r="V462" s="2"/>
      <c r="W462" s="2"/>
      <c r="X462" s="2"/>
      <c r="Y462" s="2"/>
      <c r="Z462" s="2"/>
    </row>
    <row r="463" ht="13.6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19"/>
      <c r="O463" s="2"/>
      <c r="P463" s="2"/>
      <c r="Q463" s="8"/>
      <c r="R463" s="2"/>
      <c r="S463" s="2"/>
      <c r="T463" s="2"/>
      <c r="U463" s="2"/>
      <c r="V463" s="2"/>
      <c r="W463" s="2"/>
      <c r="X463" s="2"/>
      <c r="Y463" s="2"/>
      <c r="Z463" s="2"/>
    </row>
    <row r="464" ht="13.6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19"/>
      <c r="O464" s="2"/>
      <c r="P464" s="2"/>
      <c r="Q464" s="8"/>
      <c r="R464" s="2"/>
      <c r="S464" s="2"/>
      <c r="T464" s="2"/>
      <c r="U464" s="2"/>
      <c r="V464" s="2"/>
      <c r="W464" s="2"/>
      <c r="X464" s="2"/>
      <c r="Y464" s="2"/>
      <c r="Z464" s="2"/>
    </row>
    <row r="465" ht="13.6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19"/>
      <c r="O465" s="2"/>
      <c r="P465" s="2"/>
      <c r="Q465" s="8"/>
      <c r="R465" s="2"/>
      <c r="S465" s="2"/>
      <c r="T465" s="2"/>
      <c r="U465" s="2"/>
      <c r="V465" s="2"/>
      <c r="W465" s="2"/>
      <c r="X465" s="2"/>
      <c r="Y465" s="2"/>
      <c r="Z465" s="2"/>
    </row>
    <row r="466" ht="13.6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19"/>
      <c r="O466" s="2"/>
      <c r="P466" s="2"/>
      <c r="Q466" s="8"/>
      <c r="R466" s="2"/>
      <c r="S466" s="2"/>
      <c r="T466" s="2"/>
      <c r="U466" s="2"/>
      <c r="V466" s="2"/>
      <c r="W466" s="2"/>
      <c r="X466" s="2"/>
      <c r="Y466" s="2"/>
      <c r="Z466" s="2"/>
    </row>
    <row r="467" ht="13.6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19"/>
      <c r="O467" s="2"/>
      <c r="P467" s="2"/>
      <c r="Q467" s="8"/>
      <c r="R467" s="2"/>
      <c r="S467" s="2"/>
      <c r="T467" s="2"/>
      <c r="U467" s="2"/>
      <c r="V467" s="2"/>
      <c r="W467" s="2"/>
      <c r="X467" s="2"/>
      <c r="Y467" s="2"/>
      <c r="Z467" s="2"/>
    </row>
    <row r="468" ht="13.6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19"/>
      <c r="O468" s="2"/>
      <c r="P468" s="2"/>
      <c r="Q468" s="8"/>
      <c r="R468" s="2"/>
      <c r="S468" s="2"/>
      <c r="T468" s="2"/>
      <c r="U468" s="2"/>
      <c r="V468" s="2"/>
      <c r="W468" s="2"/>
      <c r="X468" s="2"/>
      <c r="Y468" s="2"/>
      <c r="Z468" s="2"/>
    </row>
    <row r="469" ht="13.6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19"/>
      <c r="O469" s="2"/>
      <c r="P469" s="2"/>
      <c r="Q469" s="8"/>
      <c r="R469" s="2"/>
      <c r="S469" s="2"/>
      <c r="T469" s="2"/>
      <c r="U469" s="2"/>
      <c r="V469" s="2"/>
      <c r="W469" s="2"/>
      <c r="X469" s="2"/>
      <c r="Y469" s="2"/>
      <c r="Z469" s="2"/>
    </row>
    <row r="470" ht="13.6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19"/>
      <c r="O470" s="2"/>
      <c r="P470" s="2"/>
      <c r="Q470" s="8"/>
      <c r="R470" s="2"/>
      <c r="S470" s="2"/>
      <c r="T470" s="2"/>
      <c r="U470" s="2"/>
      <c r="V470" s="2"/>
      <c r="W470" s="2"/>
      <c r="X470" s="2"/>
      <c r="Y470" s="2"/>
      <c r="Z470" s="2"/>
    </row>
    <row r="471" ht="13.6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19"/>
      <c r="O471" s="2"/>
      <c r="P471" s="2"/>
      <c r="Q471" s="8"/>
      <c r="R471" s="2"/>
      <c r="S471" s="2"/>
      <c r="T471" s="2"/>
      <c r="U471" s="2"/>
      <c r="V471" s="2"/>
      <c r="W471" s="2"/>
      <c r="X471" s="2"/>
      <c r="Y471" s="2"/>
      <c r="Z471" s="2"/>
    </row>
    <row r="472" ht="13.6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19"/>
      <c r="O472" s="2"/>
      <c r="P472" s="2"/>
      <c r="Q472" s="8"/>
      <c r="R472" s="2"/>
      <c r="S472" s="2"/>
      <c r="T472" s="2"/>
      <c r="U472" s="2"/>
      <c r="V472" s="2"/>
      <c r="W472" s="2"/>
      <c r="X472" s="2"/>
      <c r="Y472" s="2"/>
      <c r="Z472" s="2"/>
    </row>
    <row r="473" ht="13.6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19"/>
      <c r="O473" s="2"/>
      <c r="P473" s="2"/>
      <c r="Q473" s="8"/>
      <c r="R473" s="2"/>
      <c r="S473" s="2"/>
      <c r="T473" s="2"/>
      <c r="U473" s="2"/>
      <c r="V473" s="2"/>
      <c r="W473" s="2"/>
      <c r="X473" s="2"/>
      <c r="Y473" s="2"/>
      <c r="Z473" s="2"/>
    </row>
    <row r="474" ht="13.6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19"/>
      <c r="O474" s="2"/>
      <c r="P474" s="2"/>
      <c r="Q474" s="8"/>
      <c r="R474" s="2"/>
      <c r="S474" s="2"/>
      <c r="T474" s="2"/>
      <c r="U474" s="2"/>
      <c r="V474" s="2"/>
      <c r="W474" s="2"/>
      <c r="X474" s="2"/>
      <c r="Y474" s="2"/>
      <c r="Z474" s="2"/>
    </row>
    <row r="475" ht="13.6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19"/>
      <c r="O475" s="2"/>
      <c r="P475" s="2"/>
      <c r="Q475" s="8"/>
      <c r="R475" s="2"/>
      <c r="S475" s="2"/>
      <c r="T475" s="2"/>
      <c r="U475" s="2"/>
      <c r="V475" s="2"/>
      <c r="W475" s="2"/>
      <c r="X475" s="2"/>
      <c r="Y475" s="2"/>
      <c r="Z475" s="2"/>
    </row>
    <row r="476" ht="13.6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19"/>
      <c r="O476" s="2"/>
      <c r="P476" s="2"/>
      <c r="Q476" s="8"/>
      <c r="R476" s="2"/>
      <c r="S476" s="2"/>
      <c r="T476" s="2"/>
      <c r="U476" s="2"/>
      <c r="V476" s="2"/>
      <c r="W476" s="2"/>
      <c r="X476" s="2"/>
      <c r="Y476" s="2"/>
      <c r="Z476" s="2"/>
    </row>
    <row r="477" ht="13.6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19"/>
      <c r="O477" s="2"/>
      <c r="P477" s="2"/>
      <c r="Q477" s="8"/>
      <c r="R477" s="2"/>
      <c r="S477" s="2"/>
      <c r="T477" s="2"/>
      <c r="U477" s="2"/>
      <c r="V477" s="2"/>
      <c r="W477" s="2"/>
      <c r="X477" s="2"/>
      <c r="Y477" s="2"/>
      <c r="Z477" s="2"/>
    </row>
    <row r="478" ht="13.6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19"/>
      <c r="O478" s="2"/>
      <c r="P478" s="2"/>
      <c r="Q478" s="8"/>
      <c r="R478" s="2"/>
      <c r="S478" s="2"/>
      <c r="T478" s="2"/>
      <c r="U478" s="2"/>
      <c r="V478" s="2"/>
      <c r="W478" s="2"/>
      <c r="X478" s="2"/>
      <c r="Y478" s="2"/>
      <c r="Z478" s="2"/>
    </row>
    <row r="479" ht="13.6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19"/>
      <c r="O479" s="2"/>
      <c r="P479" s="2"/>
      <c r="Q479" s="8"/>
      <c r="R479" s="2"/>
      <c r="S479" s="2"/>
      <c r="T479" s="2"/>
      <c r="U479" s="2"/>
      <c r="V479" s="2"/>
      <c r="W479" s="2"/>
      <c r="X479" s="2"/>
      <c r="Y479" s="2"/>
      <c r="Z479" s="2"/>
    </row>
    <row r="480" ht="13.6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19"/>
      <c r="O480" s="2"/>
      <c r="P480" s="2"/>
      <c r="Q480" s="8"/>
      <c r="R480" s="2"/>
      <c r="S480" s="2"/>
      <c r="T480" s="2"/>
      <c r="U480" s="2"/>
      <c r="V480" s="2"/>
      <c r="W480" s="2"/>
      <c r="X480" s="2"/>
      <c r="Y480" s="2"/>
      <c r="Z480" s="2"/>
    </row>
    <row r="481" ht="13.6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19"/>
      <c r="O481" s="2"/>
      <c r="P481" s="2"/>
      <c r="Q481" s="8"/>
      <c r="R481" s="2"/>
      <c r="S481" s="2"/>
      <c r="T481" s="2"/>
      <c r="U481" s="2"/>
      <c r="V481" s="2"/>
      <c r="W481" s="2"/>
      <c r="X481" s="2"/>
      <c r="Y481" s="2"/>
      <c r="Z481" s="2"/>
    </row>
    <row r="482" ht="13.6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19"/>
      <c r="O482" s="2"/>
      <c r="P482" s="2"/>
      <c r="Q482" s="8"/>
      <c r="R482" s="2"/>
      <c r="S482" s="2"/>
      <c r="T482" s="2"/>
      <c r="U482" s="2"/>
      <c r="V482" s="2"/>
      <c r="W482" s="2"/>
      <c r="X482" s="2"/>
      <c r="Y482" s="2"/>
      <c r="Z482" s="2"/>
    </row>
    <row r="483" ht="13.6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19"/>
      <c r="O483" s="2"/>
      <c r="P483" s="2"/>
      <c r="Q483" s="8"/>
      <c r="R483" s="2"/>
      <c r="S483" s="2"/>
      <c r="T483" s="2"/>
      <c r="U483" s="2"/>
      <c r="V483" s="2"/>
      <c r="W483" s="2"/>
      <c r="X483" s="2"/>
      <c r="Y483" s="2"/>
      <c r="Z483" s="2"/>
    </row>
    <row r="484" ht="13.6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19"/>
      <c r="O484" s="2"/>
      <c r="P484" s="2"/>
      <c r="Q484" s="8"/>
      <c r="R484" s="2"/>
      <c r="S484" s="2"/>
      <c r="T484" s="2"/>
      <c r="U484" s="2"/>
      <c r="V484" s="2"/>
      <c r="W484" s="2"/>
      <c r="X484" s="2"/>
      <c r="Y484" s="2"/>
      <c r="Z484" s="2"/>
    </row>
    <row r="485" ht="13.6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19"/>
      <c r="O485" s="2"/>
      <c r="P485" s="2"/>
      <c r="Q485" s="8"/>
      <c r="R485" s="2"/>
      <c r="S485" s="2"/>
      <c r="T485" s="2"/>
      <c r="U485" s="2"/>
      <c r="V485" s="2"/>
      <c r="W485" s="2"/>
      <c r="X485" s="2"/>
      <c r="Y485" s="2"/>
      <c r="Z485" s="2"/>
    </row>
    <row r="486" ht="13.6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19"/>
      <c r="O486" s="2"/>
      <c r="P486" s="2"/>
      <c r="Q486" s="8"/>
      <c r="R486" s="2"/>
      <c r="S486" s="2"/>
      <c r="T486" s="2"/>
      <c r="U486" s="2"/>
      <c r="V486" s="2"/>
      <c r="W486" s="2"/>
      <c r="X486" s="2"/>
      <c r="Y486" s="2"/>
      <c r="Z486" s="2"/>
    </row>
    <row r="487" ht="13.6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19"/>
      <c r="O487" s="2"/>
      <c r="P487" s="2"/>
      <c r="Q487" s="8"/>
      <c r="R487" s="2"/>
      <c r="S487" s="2"/>
      <c r="T487" s="2"/>
      <c r="U487" s="2"/>
      <c r="V487" s="2"/>
      <c r="W487" s="2"/>
      <c r="X487" s="2"/>
      <c r="Y487" s="2"/>
      <c r="Z487" s="2"/>
    </row>
    <row r="488" ht="13.6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19"/>
      <c r="O488" s="2"/>
      <c r="P488" s="2"/>
      <c r="Q488" s="8"/>
      <c r="R488" s="2"/>
      <c r="S488" s="2"/>
      <c r="T488" s="2"/>
      <c r="U488" s="2"/>
      <c r="V488" s="2"/>
      <c r="W488" s="2"/>
      <c r="X488" s="2"/>
      <c r="Y488" s="2"/>
      <c r="Z488" s="2"/>
    </row>
    <row r="489" ht="13.6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19"/>
      <c r="O489" s="2"/>
      <c r="P489" s="2"/>
      <c r="Q489" s="8"/>
      <c r="R489" s="2"/>
      <c r="S489" s="2"/>
      <c r="T489" s="2"/>
      <c r="U489" s="2"/>
      <c r="V489" s="2"/>
      <c r="W489" s="2"/>
      <c r="X489" s="2"/>
      <c r="Y489" s="2"/>
      <c r="Z489" s="2"/>
    </row>
    <row r="490" ht="13.6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19"/>
      <c r="O490" s="2"/>
      <c r="P490" s="2"/>
      <c r="Q490" s="8"/>
      <c r="R490" s="2"/>
      <c r="S490" s="2"/>
      <c r="T490" s="2"/>
      <c r="U490" s="2"/>
      <c r="V490" s="2"/>
      <c r="W490" s="2"/>
      <c r="X490" s="2"/>
      <c r="Y490" s="2"/>
      <c r="Z490" s="2"/>
    </row>
    <row r="491" ht="13.6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19"/>
      <c r="O491" s="2"/>
      <c r="P491" s="2"/>
      <c r="Q491" s="8"/>
      <c r="R491" s="2"/>
      <c r="S491" s="2"/>
      <c r="T491" s="2"/>
      <c r="U491" s="2"/>
      <c r="V491" s="2"/>
      <c r="W491" s="2"/>
      <c r="X491" s="2"/>
      <c r="Y491" s="2"/>
      <c r="Z491" s="2"/>
    </row>
    <row r="492" ht="13.6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19"/>
      <c r="O492" s="2"/>
      <c r="P492" s="2"/>
      <c r="Q492" s="8"/>
      <c r="R492" s="2"/>
      <c r="S492" s="2"/>
      <c r="T492" s="2"/>
      <c r="U492" s="2"/>
      <c r="V492" s="2"/>
      <c r="W492" s="2"/>
      <c r="X492" s="2"/>
      <c r="Y492" s="2"/>
      <c r="Z492" s="2"/>
    </row>
    <row r="493" ht="13.6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19"/>
      <c r="O493" s="2"/>
      <c r="P493" s="2"/>
      <c r="Q493" s="8"/>
      <c r="R493" s="2"/>
      <c r="S493" s="2"/>
      <c r="T493" s="2"/>
      <c r="U493" s="2"/>
      <c r="V493" s="2"/>
      <c r="W493" s="2"/>
      <c r="X493" s="2"/>
      <c r="Y493" s="2"/>
      <c r="Z493" s="2"/>
    </row>
    <row r="494" ht="13.6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19"/>
      <c r="O494" s="2"/>
      <c r="P494" s="2"/>
      <c r="Q494" s="8"/>
      <c r="R494" s="2"/>
      <c r="S494" s="2"/>
      <c r="T494" s="2"/>
      <c r="U494" s="2"/>
      <c r="V494" s="2"/>
      <c r="W494" s="2"/>
      <c r="X494" s="2"/>
      <c r="Y494" s="2"/>
      <c r="Z494" s="2"/>
    </row>
    <row r="495" ht="13.6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19"/>
      <c r="O495" s="2"/>
      <c r="P495" s="2"/>
      <c r="Q495" s="8"/>
      <c r="R495" s="2"/>
      <c r="S495" s="2"/>
      <c r="T495" s="2"/>
      <c r="U495" s="2"/>
      <c r="V495" s="2"/>
      <c r="W495" s="2"/>
      <c r="X495" s="2"/>
      <c r="Y495" s="2"/>
      <c r="Z495" s="2"/>
    </row>
    <row r="496" ht="13.6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19"/>
      <c r="O496" s="2"/>
      <c r="P496" s="2"/>
      <c r="Q496" s="8"/>
      <c r="R496" s="2"/>
      <c r="S496" s="2"/>
      <c r="T496" s="2"/>
      <c r="U496" s="2"/>
      <c r="V496" s="2"/>
      <c r="W496" s="2"/>
      <c r="X496" s="2"/>
      <c r="Y496" s="2"/>
      <c r="Z496" s="2"/>
    </row>
    <row r="497" ht="13.6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19"/>
      <c r="O497" s="2"/>
      <c r="P497" s="2"/>
      <c r="Q497" s="8"/>
      <c r="R497" s="2"/>
      <c r="S497" s="2"/>
      <c r="T497" s="2"/>
      <c r="U497" s="2"/>
      <c r="V497" s="2"/>
      <c r="W497" s="2"/>
      <c r="X497" s="2"/>
      <c r="Y497" s="2"/>
      <c r="Z497" s="2"/>
    </row>
    <row r="498" ht="13.6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19"/>
      <c r="O498" s="2"/>
      <c r="P498" s="2"/>
      <c r="Q498" s="8"/>
      <c r="R498" s="2"/>
      <c r="S498" s="2"/>
      <c r="T498" s="2"/>
      <c r="U498" s="2"/>
      <c r="V498" s="2"/>
      <c r="W498" s="2"/>
      <c r="X498" s="2"/>
      <c r="Y498" s="2"/>
      <c r="Z498" s="2"/>
    </row>
    <row r="499" ht="13.6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19"/>
      <c r="O499" s="2"/>
      <c r="P499" s="2"/>
      <c r="Q499" s="8"/>
      <c r="R499" s="2"/>
      <c r="S499" s="2"/>
      <c r="T499" s="2"/>
      <c r="U499" s="2"/>
      <c r="V499" s="2"/>
      <c r="W499" s="2"/>
      <c r="X499" s="2"/>
      <c r="Y499" s="2"/>
      <c r="Z499" s="2"/>
    </row>
    <row r="500" ht="13.6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19"/>
      <c r="O500" s="2"/>
      <c r="P500" s="2"/>
      <c r="Q500" s="8"/>
      <c r="R500" s="2"/>
      <c r="S500" s="2"/>
      <c r="T500" s="2"/>
      <c r="U500" s="2"/>
      <c r="V500" s="2"/>
      <c r="W500" s="2"/>
      <c r="X500" s="2"/>
      <c r="Y500" s="2"/>
      <c r="Z500" s="2"/>
    </row>
    <row r="501" ht="13.6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19"/>
      <c r="O501" s="2"/>
      <c r="P501" s="2"/>
      <c r="Q501" s="8"/>
      <c r="R501" s="2"/>
      <c r="S501" s="2"/>
      <c r="T501" s="2"/>
      <c r="U501" s="2"/>
      <c r="V501" s="2"/>
      <c r="W501" s="2"/>
      <c r="X501" s="2"/>
      <c r="Y501" s="2"/>
      <c r="Z501" s="2"/>
    </row>
    <row r="502" ht="13.6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19"/>
      <c r="O502" s="2"/>
      <c r="P502" s="2"/>
      <c r="Q502" s="8"/>
      <c r="R502" s="2"/>
      <c r="S502" s="2"/>
      <c r="T502" s="2"/>
      <c r="U502" s="2"/>
      <c r="V502" s="2"/>
      <c r="W502" s="2"/>
      <c r="X502" s="2"/>
      <c r="Y502" s="2"/>
      <c r="Z502" s="2"/>
    </row>
    <row r="503" ht="13.6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19"/>
      <c r="O503" s="2"/>
      <c r="P503" s="2"/>
      <c r="Q503" s="8"/>
      <c r="R503" s="2"/>
      <c r="S503" s="2"/>
      <c r="T503" s="2"/>
      <c r="U503" s="2"/>
      <c r="V503" s="2"/>
      <c r="W503" s="2"/>
      <c r="X503" s="2"/>
      <c r="Y503" s="2"/>
      <c r="Z503" s="2"/>
    </row>
    <row r="504" ht="13.6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19"/>
      <c r="O504" s="2"/>
      <c r="P504" s="2"/>
      <c r="Q504" s="8"/>
      <c r="R504" s="2"/>
      <c r="S504" s="2"/>
      <c r="T504" s="2"/>
      <c r="U504" s="2"/>
      <c r="V504" s="2"/>
      <c r="W504" s="2"/>
      <c r="X504" s="2"/>
      <c r="Y504" s="2"/>
      <c r="Z504" s="2"/>
    </row>
    <row r="505" ht="13.6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19"/>
      <c r="O505" s="2"/>
      <c r="P505" s="2"/>
      <c r="Q505" s="8"/>
      <c r="R505" s="2"/>
      <c r="S505" s="2"/>
      <c r="T505" s="2"/>
      <c r="U505" s="2"/>
      <c r="V505" s="2"/>
      <c r="W505" s="2"/>
      <c r="X505" s="2"/>
      <c r="Y505" s="2"/>
      <c r="Z505" s="2"/>
    </row>
    <row r="506" ht="13.6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19"/>
      <c r="O506" s="2"/>
      <c r="P506" s="2"/>
      <c r="Q506" s="8"/>
      <c r="R506" s="2"/>
      <c r="S506" s="2"/>
      <c r="T506" s="2"/>
      <c r="U506" s="2"/>
      <c r="V506" s="2"/>
      <c r="W506" s="2"/>
      <c r="X506" s="2"/>
      <c r="Y506" s="2"/>
      <c r="Z506" s="2"/>
    </row>
    <row r="507" ht="13.6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19"/>
      <c r="O507" s="2"/>
      <c r="P507" s="2"/>
      <c r="Q507" s="8"/>
      <c r="R507" s="2"/>
      <c r="S507" s="2"/>
      <c r="T507" s="2"/>
      <c r="U507" s="2"/>
      <c r="V507" s="2"/>
      <c r="W507" s="2"/>
      <c r="X507" s="2"/>
      <c r="Y507" s="2"/>
      <c r="Z507" s="2"/>
    </row>
    <row r="508" ht="13.6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19"/>
      <c r="O508" s="2"/>
      <c r="P508" s="2"/>
      <c r="Q508" s="8"/>
      <c r="R508" s="2"/>
      <c r="S508" s="2"/>
      <c r="T508" s="2"/>
      <c r="U508" s="2"/>
      <c r="V508" s="2"/>
      <c r="W508" s="2"/>
      <c r="X508" s="2"/>
      <c r="Y508" s="2"/>
      <c r="Z508" s="2"/>
    </row>
    <row r="509" ht="13.6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19"/>
      <c r="O509" s="2"/>
      <c r="P509" s="2"/>
      <c r="Q509" s="8"/>
      <c r="R509" s="2"/>
      <c r="S509" s="2"/>
      <c r="T509" s="2"/>
      <c r="U509" s="2"/>
      <c r="V509" s="2"/>
      <c r="W509" s="2"/>
      <c r="X509" s="2"/>
      <c r="Y509" s="2"/>
      <c r="Z509" s="2"/>
    </row>
    <row r="510" ht="13.6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19"/>
      <c r="O510" s="2"/>
      <c r="P510" s="2"/>
      <c r="Q510" s="8"/>
      <c r="R510" s="2"/>
      <c r="S510" s="2"/>
      <c r="T510" s="2"/>
      <c r="U510" s="2"/>
      <c r="V510" s="2"/>
      <c r="W510" s="2"/>
      <c r="X510" s="2"/>
      <c r="Y510" s="2"/>
      <c r="Z510" s="2"/>
    </row>
    <row r="511" ht="13.6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19"/>
      <c r="O511" s="2"/>
      <c r="P511" s="2"/>
      <c r="Q511" s="8"/>
      <c r="R511" s="2"/>
      <c r="S511" s="2"/>
      <c r="T511" s="2"/>
      <c r="U511" s="2"/>
      <c r="V511" s="2"/>
      <c r="W511" s="2"/>
      <c r="X511" s="2"/>
      <c r="Y511" s="2"/>
      <c r="Z511" s="2"/>
    </row>
    <row r="512" ht="13.6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19"/>
      <c r="O512" s="2"/>
      <c r="P512" s="2"/>
      <c r="Q512" s="8"/>
      <c r="R512" s="2"/>
      <c r="S512" s="2"/>
      <c r="T512" s="2"/>
      <c r="U512" s="2"/>
      <c r="V512" s="2"/>
      <c r="W512" s="2"/>
      <c r="X512" s="2"/>
      <c r="Y512" s="2"/>
      <c r="Z512" s="2"/>
    </row>
    <row r="513" ht="13.6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19"/>
      <c r="O513" s="2"/>
      <c r="P513" s="2"/>
      <c r="Q513" s="8"/>
      <c r="R513" s="2"/>
      <c r="S513" s="2"/>
      <c r="T513" s="2"/>
      <c r="U513" s="2"/>
      <c r="V513" s="2"/>
      <c r="W513" s="2"/>
      <c r="X513" s="2"/>
      <c r="Y513" s="2"/>
      <c r="Z513" s="2"/>
    </row>
    <row r="514" ht="13.6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19"/>
      <c r="O514" s="2"/>
      <c r="P514" s="2"/>
      <c r="Q514" s="8"/>
      <c r="R514" s="2"/>
      <c r="S514" s="2"/>
      <c r="T514" s="2"/>
      <c r="U514" s="2"/>
      <c r="V514" s="2"/>
      <c r="W514" s="2"/>
      <c r="X514" s="2"/>
      <c r="Y514" s="2"/>
      <c r="Z514" s="2"/>
    </row>
    <row r="515" ht="13.6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19"/>
      <c r="O515" s="2"/>
      <c r="P515" s="2"/>
      <c r="Q515" s="8"/>
      <c r="R515" s="2"/>
      <c r="S515" s="2"/>
      <c r="T515" s="2"/>
      <c r="U515" s="2"/>
      <c r="V515" s="2"/>
      <c r="W515" s="2"/>
      <c r="X515" s="2"/>
      <c r="Y515" s="2"/>
      <c r="Z515" s="2"/>
    </row>
    <row r="516" ht="13.6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19"/>
      <c r="O516" s="2"/>
      <c r="P516" s="2"/>
      <c r="Q516" s="8"/>
      <c r="R516" s="2"/>
      <c r="S516" s="2"/>
      <c r="T516" s="2"/>
      <c r="U516" s="2"/>
      <c r="V516" s="2"/>
      <c r="W516" s="2"/>
      <c r="X516" s="2"/>
      <c r="Y516" s="2"/>
      <c r="Z516" s="2"/>
    </row>
    <row r="517" ht="13.6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19"/>
      <c r="O517" s="2"/>
      <c r="P517" s="2"/>
      <c r="Q517" s="8"/>
      <c r="R517" s="2"/>
      <c r="S517" s="2"/>
      <c r="T517" s="2"/>
      <c r="U517" s="2"/>
      <c r="V517" s="2"/>
      <c r="W517" s="2"/>
      <c r="X517" s="2"/>
      <c r="Y517" s="2"/>
      <c r="Z517" s="2"/>
    </row>
    <row r="518" ht="13.6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19"/>
      <c r="O518" s="2"/>
      <c r="P518" s="2"/>
      <c r="Q518" s="8"/>
      <c r="R518" s="2"/>
      <c r="S518" s="2"/>
      <c r="T518" s="2"/>
      <c r="U518" s="2"/>
      <c r="V518" s="2"/>
      <c r="W518" s="2"/>
      <c r="X518" s="2"/>
      <c r="Y518" s="2"/>
      <c r="Z518" s="2"/>
    </row>
    <row r="519" ht="13.6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19"/>
      <c r="O519" s="2"/>
      <c r="P519" s="2"/>
      <c r="Q519" s="8"/>
      <c r="R519" s="2"/>
      <c r="S519" s="2"/>
      <c r="T519" s="2"/>
      <c r="U519" s="2"/>
      <c r="V519" s="2"/>
      <c r="W519" s="2"/>
      <c r="X519" s="2"/>
      <c r="Y519" s="2"/>
      <c r="Z519" s="2"/>
    </row>
    <row r="520" ht="13.6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19"/>
      <c r="O520" s="2"/>
      <c r="P520" s="2"/>
      <c r="Q520" s="8"/>
      <c r="R520" s="2"/>
      <c r="S520" s="2"/>
      <c r="T520" s="2"/>
      <c r="U520" s="2"/>
      <c r="V520" s="2"/>
      <c r="W520" s="2"/>
      <c r="X520" s="2"/>
      <c r="Y520" s="2"/>
      <c r="Z520" s="2"/>
    </row>
    <row r="521" ht="13.6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19"/>
      <c r="O521" s="2"/>
      <c r="P521" s="2"/>
      <c r="Q521" s="8"/>
      <c r="R521" s="2"/>
      <c r="S521" s="2"/>
      <c r="T521" s="2"/>
      <c r="U521" s="2"/>
      <c r="V521" s="2"/>
      <c r="W521" s="2"/>
      <c r="X521" s="2"/>
      <c r="Y521" s="2"/>
      <c r="Z521" s="2"/>
    </row>
    <row r="522" ht="13.6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19"/>
      <c r="O522" s="2"/>
      <c r="P522" s="2"/>
      <c r="Q522" s="8"/>
      <c r="R522" s="2"/>
      <c r="S522" s="2"/>
      <c r="T522" s="2"/>
      <c r="U522" s="2"/>
      <c r="V522" s="2"/>
      <c r="W522" s="2"/>
      <c r="X522" s="2"/>
      <c r="Y522" s="2"/>
      <c r="Z522" s="2"/>
    </row>
    <row r="523" ht="13.6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19"/>
      <c r="O523" s="2"/>
      <c r="P523" s="2"/>
      <c r="Q523" s="8"/>
      <c r="R523" s="2"/>
      <c r="S523" s="2"/>
      <c r="T523" s="2"/>
      <c r="U523" s="2"/>
      <c r="V523" s="2"/>
      <c r="W523" s="2"/>
      <c r="X523" s="2"/>
      <c r="Y523" s="2"/>
      <c r="Z523" s="2"/>
    </row>
    <row r="524" ht="13.6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19"/>
      <c r="O524" s="2"/>
      <c r="P524" s="2"/>
      <c r="Q524" s="8"/>
      <c r="R524" s="2"/>
      <c r="S524" s="2"/>
      <c r="T524" s="2"/>
      <c r="U524" s="2"/>
      <c r="V524" s="2"/>
      <c r="W524" s="2"/>
      <c r="X524" s="2"/>
      <c r="Y524" s="2"/>
      <c r="Z524" s="2"/>
    </row>
    <row r="525" ht="13.6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19"/>
      <c r="O525" s="2"/>
      <c r="P525" s="2"/>
      <c r="Q525" s="8"/>
      <c r="R525" s="2"/>
      <c r="S525" s="2"/>
      <c r="T525" s="2"/>
      <c r="U525" s="2"/>
      <c r="V525" s="2"/>
      <c r="W525" s="2"/>
      <c r="X525" s="2"/>
      <c r="Y525" s="2"/>
      <c r="Z525" s="2"/>
    </row>
    <row r="526" ht="13.6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19"/>
      <c r="O526" s="2"/>
      <c r="P526" s="2"/>
      <c r="Q526" s="8"/>
      <c r="R526" s="2"/>
      <c r="S526" s="2"/>
      <c r="T526" s="2"/>
      <c r="U526" s="2"/>
      <c r="V526" s="2"/>
      <c r="W526" s="2"/>
      <c r="X526" s="2"/>
      <c r="Y526" s="2"/>
      <c r="Z526" s="2"/>
    </row>
    <row r="527" ht="13.6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19"/>
      <c r="O527" s="2"/>
      <c r="P527" s="2"/>
      <c r="Q527" s="8"/>
      <c r="R527" s="2"/>
      <c r="S527" s="2"/>
      <c r="T527" s="2"/>
      <c r="U527" s="2"/>
      <c r="V527" s="2"/>
      <c r="W527" s="2"/>
      <c r="X527" s="2"/>
      <c r="Y527" s="2"/>
      <c r="Z527" s="2"/>
    </row>
    <row r="528" ht="13.6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19"/>
      <c r="O528" s="2"/>
      <c r="P528" s="2"/>
      <c r="Q528" s="8"/>
      <c r="R528" s="2"/>
      <c r="S528" s="2"/>
      <c r="T528" s="2"/>
      <c r="U528" s="2"/>
      <c r="V528" s="2"/>
      <c r="W528" s="2"/>
      <c r="X528" s="2"/>
      <c r="Y528" s="2"/>
      <c r="Z528" s="2"/>
    </row>
    <row r="529" ht="13.6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19"/>
      <c r="O529" s="2"/>
      <c r="P529" s="2"/>
      <c r="Q529" s="8"/>
      <c r="R529" s="2"/>
      <c r="S529" s="2"/>
      <c r="T529" s="2"/>
      <c r="U529" s="2"/>
      <c r="V529" s="2"/>
      <c r="W529" s="2"/>
      <c r="X529" s="2"/>
      <c r="Y529" s="2"/>
      <c r="Z529" s="2"/>
    </row>
    <row r="530" ht="13.6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19"/>
      <c r="O530" s="2"/>
      <c r="P530" s="2"/>
      <c r="Q530" s="8"/>
      <c r="R530" s="2"/>
      <c r="S530" s="2"/>
      <c r="T530" s="2"/>
      <c r="U530" s="2"/>
      <c r="V530" s="2"/>
      <c r="W530" s="2"/>
      <c r="X530" s="2"/>
      <c r="Y530" s="2"/>
      <c r="Z530" s="2"/>
    </row>
    <row r="531" ht="13.6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19"/>
      <c r="O531" s="2"/>
      <c r="P531" s="2"/>
      <c r="Q531" s="8"/>
      <c r="R531" s="2"/>
      <c r="S531" s="2"/>
      <c r="T531" s="2"/>
      <c r="U531" s="2"/>
      <c r="V531" s="2"/>
      <c r="W531" s="2"/>
      <c r="X531" s="2"/>
      <c r="Y531" s="2"/>
      <c r="Z531" s="2"/>
    </row>
    <row r="532" ht="13.6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19"/>
      <c r="O532" s="2"/>
      <c r="P532" s="2"/>
      <c r="Q532" s="8"/>
      <c r="R532" s="2"/>
      <c r="S532" s="2"/>
      <c r="T532" s="2"/>
      <c r="U532" s="2"/>
      <c r="V532" s="2"/>
      <c r="W532" s="2"/>
      <c r="X532" s="2"/>
      <c r="Y532" s="2"/>
      <c r="Z532" s="2"/>
    </row>
    <row r="533" ht="13.6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19"/>
      <c r="O533" s="2"/>
      <c r="P533" s="2"/>
      <c r="Q533" s="8"/>
      <c r="R533" s="2"/>
      <c r="S533" s="2"/>
      <c r="T533" s="2"/>
      <c r="U533" s="2"/>
      <c r="V533" s="2"/>
      <c r="W533" s="2"/>
      <c r="X533" s="2"/>
      <c r="Y533" s="2"/>
      <c r="Z533" s="2"/>
    </row>
    <row r="534" ht="13.6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19"/>
      <c r="O534" s="2"/>
      <c r="P534" s="2"/>
      <c r="Q534" s="8"/>
      <c r="R534" s="2"/>
      <c r="S534" s="2"/>
      <c r="T534" s="2"/>
      <c r="U534" s="2"/>
      <c r="V534" s="2"/>
      <c r="W534" s="2"/>
      <c r="X534" s="2"/>
      <c r="Y534" s="2"/>
      <c r="Z534" s="2"/>
    </row>
    <row r="535" ht="13.6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19"/>
      <c r="O535" s="2"/>
      <c r="P535" s="2"/>
      <c r="Q535" s="8"/>
      <c r="R535" s="2"/>
      <c r="S535" s="2"/>
      <c r="T535" s="2"/>
      <c r="U535" s="2"/>
      <c r="V535" s="2"/>
      <c r="W535" s="2"/>
      <c r="X535" s="2"/>
      <c r="Y535" s="2"/>
      <c r="Z535" s="2"/>
    </row>
    <row r="536" ht="13.6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19"/>
      <c r="O536" s="2"/>
      <c r="P536" s="2"/>
      <c r="Q536" s="8"/>
      <c r="R536" s="2"/>
      <c r="S536" s="2"/>
      <c r="T536" s="2"/>
      <c r="U536" s="2"/>
      <c r="V536" s="2"/>
      <c r="W536" s="2"/>
      <c r="X536" s="2"/>
      <c r="Y536" s="2"/>
      <c r="Z536" s="2"/>
    </row>
    <row r="537" ht="13.6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19"/>
      <c r="O537" s="2"/>
      <c r="P537" s="2"/>
      <c r="Q537" s="8"/>
      <c r="R537" s="2"/>
      <c r="S537" s="2"/>
      <c r="T537" s="2"/>
      <c r="U537" s="2"/>
      <c r="V537" s="2"/>
      <c r="W537" s="2"/>
      <c r="X537" s="2"/>
      <c r="Y537" s="2"/>
      <c r="Z537" s="2"/>
    </row>
    <row r="538" ht="13.6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19"/>
      <c r="O538" s="2"/>
      <c r="P538" s="2"/>
      <c r="Q538" s="8"/>
      <c r="R538" s="2"/>
      <c r="S538" s="2"/>
      <c r="T538" s="2"/>
      <c r="U538" s="2"/>
      <c r="V538" s="2"/>
      <c r="W538" s="2"/>
      <c r="X538" s="2"/>
      <c r="Y538" s="2"/>
      <c r="Z538" s="2"/>
    </row>
    <row r="539" ht="13.6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19"/>
      <c r="O539" s="2"/>
      <c r="P539" s="2"/>
      <c r="Q539" s="8"/>
      <c r="R539" s="2"/>
      <c r="S539" s="2"/>
      <c r="T539" s="2"/>
      <c r="U539" s="2"/>
      <c r="V539" s="2"/>
      <c r="W539" s="2"/>
      <c r="X539" s="2"/>
      <c r="Y539" s="2"/>
      <c r="Z539" s="2"/>
    </row>
    <row r="540" ht="13.6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19"/>
      <c r="O540" s="2"/>
      <c r="P540" s="2"/>
      <c r="Q540" s="8"/>
      <c r="R540" s="2"/>
      <c r="S540" s="2"/>
      <c r="T540" s="2"/>
      <c r="U540" s="2"/>
      <c r="V540" s="2"/>
      <c r="W540" s="2"/>
      <c r="X540" s="2"/>
      <c r="Y540" s="2"/>
      <c r="Z540" s="2"/>
    </row>
    <row r="541" ht="13.6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19"/>
      <c r="O541" s="2"/>
      <c r="P541" s="2"/>
      <c r="Q541" s="8"/>
      <c r="R541" s="2"/>
      <c r="S541" s="2"/>
      <c r="T541" s="2"/>
      <c r="U541" s="2"/>
      <c r="V541" s="2"/>
      <c r="W541" s="2"/>
      <c r="X541" s="2"/>
      <c r="Y541" s="2"/>
      <c r="Z541" s="2"/>
    </row>
    <row r="542" ht="13.6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19"/>
      <c r="O542" s="2"/>
      <c r="P542" s="2"/>
      <c r="Q542" s="8"/>
      <c r="R542" s="2"/>
      <c r="S542" s="2"/>
      <c r="T542" s="2"/>
      <c r="U542" s="2"/>
      <c r="V542" s="2"/>
      <c r="W542" s="2"/>
      <c r="X542" s="2"/>
      <c r="Y542" s="2"/>
      <c r="Z542" s="2"/>
    </row>
    <row r="543" ht="13.6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19"/>
      <c r="O543" s="2"/>
      <c r="P543" s="2"/>
      <c r="Q543" s="8"/>
      <c r="R543" s="2"/>
      <c r="S543" s="2"/>
      <c r="T543" s="2"/>
      <c r="U543" s="2"/>
      <c r="V543" s="2"/>
      <c r="W543" s="2"/>
      <c r="X543" s="2"/>
      <c r="Y543" s="2"/>
      <c r="Z543" s="2"/>
    </row>
    <row r="544" ht="13.6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19"/>
      <c r="O544" s="2"/>
      <c r="P544" s="2"/>
      <c r="Q544" s="8"/>
      <c r="R544" s="2"/>
      <c r="S544" s="2"/>
      <c r="T544" s="2"/>
      <c r="U544" s="2"/>
      <c r="V544" s="2"/>
      <c r="W544" s="2"/>
      <c r="X544" s="2"/>
      <c r="Y544" s="2"/>
      <c r="Z544" s="2"/>
    </row>
    <row r="545" ht="13.6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19"/>
      <c r="O545" s="2"/>
      <c r="P545" s="2"/>
      <c r="Q545" s="8"/>
      <c r="R545" s="2"/>
      <c r="S545" s="2"/>
      <c r="T545" s="2"/>
      <c r="U545" s="2"/>
      <c r="V545" s="2"/>
      <c r="W545" s="2"/>
      <c r="X545" s="2"/>
      <c r="Y545" s="2"/>
      <c r="Z545" s="2"/>
    </row>
    <row r="546" ht="13.6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19"/>
      <c r="O546" s="2"/>
      <c r="P546" s="2"/>
      <c r="Q546" s="8"/>
      <c r="R546" s="2"/>
      <c r="S546" s="2"/>
      <c r="T546" s="2"/>
      <c r="U546" s="2"/>
      <c r="V546" s="2"/>
      <c r="W546" s="2"/>
      <c r="X546" s="2"/>
      <c r="Y546" s="2"/>
      <c r="Z546" s="2"/>
    </row>
    <row r="547" ht="13.6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19"/>
      <c r="O547" s="2"/>
      <c r="P547" s="2"/>
      <c r="Q547" s="8"/>
      <c r="R547" s="2"/>
      <c r="S547" s="2"/>
      <c r="T547" s="2"/>
      <c r="U547" s="2"/>
      <c r="V547" s="2"/>
      <c r="W547" s="2"/>
      <c r="X547" s="2"/>
      <c r="Y547" s="2"/>
      <c r="Z547" s="2"/>
    </row>
    <row r="548" ht="13.6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19"/>
      <c r="O548" s="2"/>
      <c r="P548" s="2"/>
      <c r="Q548" s="8"/>
      <c r="R548" s="2"/>
      <c r="S548" s="2"/>
      <c r="T548" s="2"/>
      <c r="U548" s="2"/>
      <c r="V548" s="2"/>
      <c r="W548" s="2"/>
      <c r="X548" s="2"/>
      <c r="Y548" s="2"/>
      <c r="Z548" s="2"/>
    </row>
    <row r="549" ht="13.6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19"/>
      <c r="O549" s="2"/>
      <c r="P549" s="2"/>
      <c r="Q549" s="8"/>
      <c r="R549" s="2"/>
      <c r="S549" s="2"/>
      <c r="T549" s="2"/>
      <c r="U549" s="2"/>
      <c r="V549" s="2"/>
      <c r="W549" s="2"/>
      <c r="X549" s="2"/>
      <c r="Y549" s="2"/>
      <c r="Z549" s="2"/>
    </row>
    <row r="550" ht="13.6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19"/>
      <c r="O550" s="2"/>
      <c r="P550" s="2"/>
      <c r="Q550" s="8"/>
      <c r="R550" s="2"/>
      <c r="S550" s="2"/>
      <c r="T550" s="2"/>
      <c r="U550" s="2"/>
      <c r="V550" s="2"/>
      <c r="W550" s="2"/>
      <c r="X550" s="2"/>
      <c r="Y550" s="2"/>
      <c r="Z550" s="2"/>
    </row>
    <row r="551" ht="13.6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19"/>
      <c r="O551" s="2"/>
      <c r="P551" s="2"/>
      <c r="Q551" s="8"/>
      <c r="R551" s="2"/>
      <c r="S551" s="2"/>
      <c r="T551" s="2"/>
      <c r="U551" s="2"/>
      <c r="V551" s="2"/>
      <c r="W551" s="2"/>
      <c r="X551" s="2"/>
      <c r="Y551" s="2"/>
      <c r="Z551" s="2"/>
    </row>
    <row r="552" ht="13.6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19"/>
      <c r="O552" s="2"/>
      <c r="P552" s="2"/>
      <c r="Q552" s="8"/>
      <c r="R552" s="2"/>
      <c r="S552" s="2"/>
      <c r="T552" s="2"/>
      <c r="U552" s="2"/>
      <c r="V552" s="2"/>
      <c r="W552" s="2"/>
      <c r="X552" s="2"/>
      <c r="Y552" s="2"/>
      <c r="Z552" s="2"/>
    </row>
    <row r="553" ht="13.6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19"/>
      <c r="O553" s="2"/>
      <c r="P553" s="2"/>
      <c r="Q553" s="8"/>
      <c r="R553" s="2"/>
      <c r="S553" s="2"/>
      <c r="T553" s="2"/>
      <c r="U553" s="2"/>
      <c r="V553" s="2"/>
      <c r="W553" s="2"/>
      <c r="X553" s="2"/>
      <c r="Y553" s="2"/>
      <c r="Z553" s="2"/>
    </row>
    <row r="554" ht="13.6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19"/>
      <c r="O554" s="2"/>
      <c r="P554" s="2"/>
      <c r="Q554" s="8"/>
      <c r="R554" s="2"/>
      <c r="S554" s="2"/>
      <c r="T554" s="2"/>
      <c r="U554" s="2"/>
      <c r="V554" s="2"/>
      <c r="W554" s="2"/>
      <c r="X554" s="2"/>
      <c r="Y554" s="2"/>
      <c r="Z554" s="2"/>
    </row>
    <row r="555" ht="13.6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19"/>
      <c r="O555" s="2"/>
      <c r="P555" s="2"/>
      <c r="Q555" s="8"/>
      <c r="R555" s="2"/>
      <c r="S555" s="2"/>
      <c r="T555" s="2"/>
      <c r="U555" s="2"/>
      <c r="V555" s="2"/>
      <c r="W555" s="2"/>
      <c r="X555" s="2"/>
      <c r="Y555" s="2"/>
      <c r="Z555" s="2"/>
    </row>
    <row r="556" ht="13.6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19"/>
      <c r="O556" s="2"/>
      <c r="P556" s="2"/>
      <c r="Q556" s="8"/>
      <c r="R556" s="2"/>
      <c r="S556" s="2"/>
      <c r="T556" s="2"/>
      <c r="U556" s="2"/>
      <c r="V556" s="2"/>
      <c r="W556" s="2"/>
      <c r="X556" s="2"/>
      <c r="Y556" s="2"/>
      <c r="Z556" s="2"/>
    </row>
    <row r="557" ht="13.6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19"/>
      <c r="O557" s="2"/>
      <c r="P557" s="2"/>
      <c r="Q557" s="8"/>
      <c r="R557" s="2"/>
      <c r="S557" s="2"/>
      <c r="T557" s="2"/>
      <c r="U557" s="2"/>
      <c r="V557" s="2"/>
      <c r="W557" s="2"/>
      <c r="X557" s="2"/>
      <c r="Y557" s="2"/>
      <c r="Z557" s="2"/>
    </row>
    <row r="558" ht="13.6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19"/>
      <c r="O558" s="2"/>
      <c r="P558" s="2"/>
      <c r="Q558" s="8"/>
      <c r="R558" s="2"/>
      <c r="S558" s="2"/>
      <c r="T558" s="2"/>
      <c r="U558" s="2"/>
      <c r="V558" s="2"/>
      <c r="W558" s="2"/>
      <c r="X558" s="2"/>
      <c r="Y558" s="2"/>
      <c r="Z558" s="2"/>
    </row>
    <row r="559" ht="13.6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19"/>
      <c r="O559" s="2"/>
      <c r="P559" s="2"/>
      <c r="Q559" s="8"/>
      <c r="R559" s="2"/>
      <c r="S559" s="2"/>
      <c r="T559" s="2"/>
      <c r="U559" s="2"/>
      <c r="V559" s="2"/>
      <c r="W559" s="2"/>
      <c r="X559" s="2"/>
      <c r="Y559" s="2"/>
      <c r="Z559" s="2"/>
    </row>
    <row r="560" ht="13.6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19"/>
      <c r="O560" s="2"/>
      <c r="P560" s="2"/>
      <c r="Q560" s="8"/>
      <c r="R560" s="2"/>
      <c r="S560" s="2"/>
      <c r="T560" s="2"/>
      <c r="U560" s="2"/>
      <c r="V560" s="2"/>
      <c r="W560" s="2"/>
      <c r="X560" s="2"/>
      <c r="Y560" s="2"/>
      <c r="Z560" s="2"/>
    </row>
    <row r="561" ht="13.6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19"/>
      <c r="O561" s="2"/>
      <c r="P561" s="2"/>
      <c r="Q561" s="8"/>
      <c r="R561" s="2"/>
      <c r="S561" s="2"/>
      <c r="T561" s="2"/>
      <c r="U561" s="2"/>
      <c r="V561" s="2"/>
      <c r="W561" s="2"/>
      <c r="X561" s="2"/>
      <c r="Y561" s="2"/>
      <c r="Z561" s="2"/>
    </row>
    <row r="562" ht="13.6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19"/>
      <c r="O562" s="2"/>
      <c r="P562" s="2"/>
      <c r="Q562" s="8"/>
      <c r="R562" s="2"/>
      <c r="S562" s="2"/>
      <c r="T562" s="2"/>
      <c r="U562" s="2"/>
      <c r="V562" s="2"/>
      <c r="W562" s="2"/>
      <c r="X562" s="2"/>
      <c r="Y562" s="2"/>
      <c r="Z562" s="2"/>
    </row>
    <row r="563" ht="13.6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19"/>
      <c r="O563" s="2"/>
      <c r="P563" s="2"/>
      <c r="Q563" s="8"/>
      <c r="R563" s="2"/>
      <c r="S563" s="2"/>
      <c r="T563" s="2"/>
      <c r="U563" s="2"/>
      <c r="V563" s="2"/>
      <c r="W563" s="2"/>
      <c r="X563" s="2"/>
      <c r="Y563" s="2"/>
      <c r="Z563" s="2"/>
    </row>
    <row r="564" ht="13.6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19"/>
      <c r="O564" s="2"/>
      <c r="P564" s="2"/>
      <c r="Q564" s="8"/>
      <c r="R564" s="2"/>
      <c r="S564" s="2"/>
      <c r="T564" s="2"/>
      <c r="U564" s="2"/>
      <c r="V564" s="2"/>
      <c r="W564" s="2"/>
      <c r="X564" s="2"/>
      <c r="Y564" s="2"/>
      <c r="Z564" s="2"/>
    </row>
    <row r="565" ht="13.6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19"/>
      <c r="O565" s="2"/>
      <c r="P565" s="2"/>
      <c r="Q565" s="8"/>
      <c r="R565" s="2"/>
      <c r="S565" s="2"/>
      <c r="T565" s="2"/>
      <c r="U565" s="2"/>
      <c r="V565" s="2"/>
      <c r="W565" s="2"/>
      <c r="X565" s="2"/>
      <c r="Y565" s="2"/>
      <c r="Z565" s="2"/>
    </row>
    <row r="566" ht="13.6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19"/>
      <c r="O566" s="2"/>
      <c r="P566" s="2"/>
      <c r="Q566" s="8"/>
      <c r="R566" s="2"/>
      <c r="S566" s="2"/>
      <c r="T566" s="2"/>
      <c r="U566" s="2"/>
      <c r="V566" s="2"/>
      <c r="W566" s="2"/>
      <c r="X566" s="2"/>
      <c r="Y566" s="2"/>
      <c r="Z566" s="2"/>
    </row>
    <row r="567" ht="13.6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19"/>
      <c r="O567" s="2"/>
      <c r="P567" s="2"/>
      <c r="Q567" s="8"/>
      <c r="R567" s="2"/>
      <c r="S567" s="2"/>
      <c r="T567" s="2"/>
      <c r="U567" s="2"/>
      <c r="V567" s="2"/>
      <c r="W567" s="2"/>
      <c r="X567" s="2"/>
      <c r="Y567" s="2"/>
      <c r="Z567" s="2"/>
    </row>
    <row r="568" ht="13.6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19"/>
      <c r="O568" s="2"/>
      <c r="P568" s="2"/>
      <c r="Q568" s="8"/>
      <c r="R568" s="2"/>
      <c r="S568" s="2"/>
      <c r="T568" s="2"/>
      <c r="U568" s="2"/>
      <c r="V568" s="2"/>
      <c r="W568" s="2"/>
      <c r="X568" s="2"/>
      <c r="Y568" s="2"/>
      <c r="Z568" s="2"/>
    </row>
    <row r="569" ht="13.6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19"/>
      <c r="O569" s="2"/>
      <c r="P569" s="2"/>
      <c r="Q569" s="8"/>
      <c r="R569" s="2"/>
      <c r="S569" s="2"/>
      <c r="T569" s="2"/>
      <c r="U569" s="2"/>
      <c r="V569" s="2"/>
      <c r="W569" s="2"/>
      <c r="X569" s="2"/>
      <c r="Y569" s="2"/>
      <c r="Z569" s="2"/>
    </row>
    <row r="570" ht="13.6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19"/>
      <c r="O570" s="2"/>
      <c r="P570" s="2"/>
      <c r="Q570" s="8"/>
      <c r="R570" s="2"/>
      <c r="S570" s="2"/>
      <c r="T570" s="2"/>
      <c r="U570" s="2"/>
      <c r="V570" s="2"/>
      <c r="W570" s="2"/>
      <c r="X570" s="2"/>
      <c r="Y570" s="2"/>
      <c r="Z570" s="2"/>
    </row>
    <row r="571" ht="13.6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19"/>
      <c r="O571" s="2"/>
      <c r="P571" s="2"/>
      <c r="Q571" s="8"/>
      <c r="R571" s="2"/>
      <c r="S571" s="2"/>
      <c r="T571" s="2"/>
      <c r="U571" s="2"/>
      <c r="V571" s="2"/>
      <c r="W571" s="2"/>
      <c r="X571" s="2"/>
      <c r="Y571" s="2"/>
      <c r="Z571" s="2"/>
    </row>
    <row r="572" ht="13.6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19"/>
      <c r="O572" s="2"/>
      <c r="P572" s="2"/>
      <c r="Q572" s="8"/>
      <c r="R572" s="2"/>
      <c r="S572" s="2"/>
      <c r="T572" s="2"/>
      <c r="U572" s="2"/>
      <c r="V572" s="2"/>
      <c r="W572" s="2"/>
      <c r="X572" s="2"/>
      <c r="Y572" s="2"/>
      <c r="Z572" s="2"/>
    </row>
    <row r="573" ht="13.6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19"/>
      <c r="O573" s="2"/>
      <c r="P573" s="2"/>
      <c r="Q573" s="8"/>
      <c r="R573" s="2"/>
      <c r="S573" s="2"/>
      <c r="T573" s="2"/>
      <c r="U573" s="2"/>
      <c r="V573" s="2"/>
      <c r="W573" s="2"/>
      <c r="X573" s="2"/>
      <c r="Y573" s="2"/>
      <c r="Z573" s="2"/>
    </row>
    <row r="574" ht="13.6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19"/>
      <c r="O574" s="2"/>
      <c r="P574" s="2"/>
      <c r="Q574" s="8"/>
      <c r="R574" s="2"/>
      <c r="S574" s="2"/>
      <c r="T574" s="2"/>
      <c r="U574" s="2"/>
      <c r="V574" s="2"/>
      <c r="W574" s="2"/>
      <c r="X574" s="2"/>
      <c r="Y574" s="2"/>
      <c r="Z574" s="2"/>
    </row>
    <row r="575" ht="13.6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19"/>
      <c r="O575" s="2"/>
      <c r="P575" s="2"/>
      <c r="Q575" s="8"/>
      <c r="R575" s="2"/>
      <c r="S575" s="2"/>
      <c r="T575" s="2"/>
      <c r="U575" s="2"/>
      <c r="V575" s="2"/>
      <c r="W575" s="2"/>
      <c r="X575" s="2"/>
      <c r="Y575" s="2"/>
      <c r="Z575" s="2"/>
    </row>
    <row r="576" ht="13.6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19"/>
      <c r="O576" s="2"/>
      <c r="P576" s="2"/>
      <c r="Q576" s="8"/>
      <c r="R576" s="2"/>
      <c r="S576" s="2"/>
      <c r="T576" s="2"/>
      <c r="U576" s="2"/>
      <c r="V576" s="2"/>
      <c r="W576" s="2"/>
      <c r="X576" s="2"/>
      <c r="Y576" s="2"/>
      <c r="Z576" s="2"/>
    </row>
    <row r="577" ht="13.6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19"/>
      <c r="O577" s="2"/>
      <c r="P577" s="2"/>
      <c r="Q577" s="8"/>
      <c r="R577" s="2"/>
      <c r="S577" s="2"/>
      <c r="T577" s="2"/>
      <c r="U577" s="2"/>
      <c r="V577" s="2"/>
      <c r="W577" s="2"/>
      <c r="X577" s="2"/>
      <c r="Y577" s="2"/>
      <c r="Z577" s="2"/>
    </row>
    <row r="578" ht="13.6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19"/>
      <c r="O578" s="2"/>
      <c r="P578" s="2"/>
      <c r="Q578" s="8"/>
      <c r="R578" s="2"/>
      <c r="S578" s="2"/>
      <c r="T578" s="2"/>
      <c r="U578" s="2"/>
      <c r="V578" s="2"/>
      <c r="W578" s="2"/>
      <c r="X578" s="2"/>
      <c r="Y578" s="2"/>
      <c r="Z578" s="2"/>
    </row>
    <row r="579" ht="13.6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19"/>
      <c r="O579" s="2"/>
      <c r="P579" s="2"/>
      <c r="Q579" s="8"/>
      <c r="R579" s="2"/>
      <c r="S579" s="2"/>
      <c r="T579" s="2"/>
      <c r="U579" s="2"/>
      <c r="V579" s="2"/>
      <c r="W579" s="2"/>
      <c r="X579" s="2"/>
      <c r="Y579" s="2"/>
      <c r="Z579" s="2"/>
    </row>
    <row r="580" ht="13.6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19"/>
      <c r="O580" s="2"/>
      <c r="P580" s="2"/>
      <c r="Q580" s="8"/>
      <c r="R580" s="2"/>
      <c r="S580" s="2"/>
      <c r="T580" s="2"/>
      <c r="U580" s="2"/>
      <c r="V580" s="2"/>
      <c r="W580" s="2"/>
      <c r="X580" s="2"/>
      <c r="Y580" s="2"/>
      <c r="Z580" s="2"/>
    </row>
    <row r="581" ht="13.6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19"/>
      <c r="O581" s="2"/>
      <c r="P581" s="2"/>
      <c r="Q581" s="8"/>
      <c r="R581" s="2"/>
      <c r="S581" s="2"/>
      <c r="T581" s="2"/>
      <c r="U581" s="2"/>
      <c r="V581" s="2"/>
      <c r="W581" s="2"/>
      <c r="X581" s="2"/>
      <c r="Y581" s="2"/>
      <c r="Z581" s="2"/>
    </row>
    <row r="582" ht="13.6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19"/>
      <c r="O582" s="2"/>
      <c r="P582" s="2"/>
      <c r="Q582" s="8"/>
      <c r="R582" s="2"/>
      <c r="S582" s="2"/>
      <c r="T582" s="2"/>
      <c r="U582" s="2"/>
      <c r="V582" s="2"/>
      <c r="W582" s="2"/>
      <c r="X582" s="2"/>
      <c r="Y582" s="2"/>
      <c r="Z582" s="2"/>
    </row>
    <row r="583" ht="13.6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19"/>
      <c r="O583" s="2"/>
      <c r="P583" s="2"/>
      <c r="Q583" s="8"/>
      <c r="R583" s="2"/>
      <c r="S583" s="2"/>
      <c r="T583" s="2"/>
      <c r="U583" s="2"/>
      <c r="V583" s="2"/>
      <c r="W583" s="2"/>
      <c r="X583" s="2"/>
      <c r="Y583" s="2"/>
      <c r="Z583" s="2"/>
    </row>
    <row r="584" ht="13.6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19"/>
      <c r="O584" s="2"/>
      <c r="P584" s="2"/>
      <c r="Q584" s="8"/>
      <c r="R584" s="2"/>
      <c r="S584" s="2"/>
      <c r="T584" s="2"/>
      <c r="U584" s="2"/>
      <c r="V584" s="2"/>
      <c r="W584" s="2"/>
      <c r="X584" s="2"/>
      <c r="Y584" s="2"/>
      <c r="Z584" s="2"/>
    </row>
    <row r="585" ht="13.6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19"/>
      <c r="O585" s="2"/>
      <c r="P585" s="2"/>
      <c r="Q585" s="8"/>
      <c r="R585" s="2"/>
      <c r="S585" s="2"/>
      <c r="T585" s="2"/>
      <c r="U585" s="2"/>
      <c r="V585" s="2"/>
      <c r="W585" s="2"/>
      <c r="X585" s="2"/>
      <c r="Y585" s="2"/>
      <c r="Z585" s="2"/>
    </row>
    <row r="586" ht="13.6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19"/>
      <c r="O586" s="2"/>
      <c r="P586" s="2"/>
      <c r="Q586" s="8"/>
      <c r="R586" s="2"/>
      <c r="S586" s="2"/>
      <c r="T586" s="2"/>
      <c r="U586" s="2"/>
      <c r="V586" s="2"/>
      <c r="W586" s="2"/>
      <c r="X586" s="2"/>
      <c r="Y586" s="2"/>
      <c r="Z586" s="2"/>
    </row>
    <row r="587" ht="13.6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19"/>
      <c r="O587" s="2"/>
      <c r="P587" s="2"/>
      <c r="Q587" s="8"/>
      <c r="R587" s="2"/>
      <c r="S587" s="2"/>
      <c r="T587" s="2"/>
      <c r="U587" s="2"/>
      <c r="V587" s="2"/>
      <c r="W587" s="2"/>
      <c r="X587" s="2"/>
      <c r="Y587" s="2"/>
      <c r="Z587" s="2"/>
    </row>
    <row r="588" ht="13.6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19"/>
      <c r="O588" s="2"/>
      <c r="P588" s="2"/>
      <c r="Q588" s="8"/>
      <c r="R588" s="2"/>
      <c r="S588" s="2"/>
      <c r="T588" s="2"/>
      <c r="U588" s="2"/>
      <c r="V588" s="2"/>
      <c r="W588" s="2"/>
      <c r="X588" s="2"/>
      <c r="Y588" s="2"/>
      <c r="Z588" s="2"/>
    </row>
    <row r="589" ht="13.6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19"/>
      <c r="O589" s="2"/>
      <c r="P589" s="2"/>
      <c r="Q589" s="8"/>
      <c r="R589" s="2"/>
      <c r="S589" s="2"/>
      <c r="T589" s="2"/>
      <c r="U589" s="2"/>
      <c r="V589" s="2"/>
      <c r="W589" s="2"/>
      <c r="X589" s="2"/>
      <c r="Y589" s="2"/>
      <c r="Z589" s="2"/>
    </row>
    <row r="590" ht="13.6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19"/>
      <c r="O590" s="2"/>
      <c r="P590" s="2"/>
      <c r="Q590" s="8"/>
      <c r="R590" s="2"/>
      <c r="S590" s="2"/>
      <c r="T590" s="2"/>
      <c r="U590" s="2"/>
      <c r="V590" s="2"/>
      <c r="W590" s="2"/>
      <c r="X590" s="2"/>
      <c r="Y590" s="2"/>
      <c r="Z590" s="2"/>
    </row>
    <row r="591" ht="13.6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19"/>
      <c r="O591" s="2"/>
      <c r="P591" s="2"/>
      <c r="Q591" s="8"/>
      <c r="R591" s="2"/>
      <c r="S591" s="2"/>
      <c r="T591" s="2"/>
      <c r="U591" s="2"/>
      <c r="V591" s="2"/>
      <c r="W591" s="2"/>
      <c r="X591" s="2"/>
      <c r="Y591" s="2"/>
      <c r="Z591" s="2"/>
    </row>
    <row r="592" ht="13.6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19"/>
      <c r="O592" s="2"/>
      <c r="P592" s="2"/>
      <c r="Q592" s="8"/>
      <c r="R592" s="2"/>
      <c r="S592" s="2"/>
      <c r="T592" s="2"/>
      <c r="U592" s="2"/>
      <c r="V592" s="2"/>
      <c r="W592" s="2"/>
      <c r="X592" s="2"/>
      <c r="Y592" s="2"/>
      <c r="Z592" s="2"/>
    </row>
    <row r="593" ht="13.6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19"/>
      <c r="O593" s="2"/>
      <c r="P593" s="2"/>
      <c r="Q593" s="8"/>
      <c r="R593" s="2"/>
      <c r="S593" s="2"/>
      <c r="T593" s="2"/>
      <c r="U593" s="2"/>
      <c r="V593" s="2"/>
      <c r="W593" s="2"/>
      <c r="X593" s="2"/>
      <c r="Y593" s="2"/>
      <c r="Z593" s="2"/>
    </row>
    <row r="594" ht="13.6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19"/>
      <c r="O594" s="2"/>
      <c r="P594" s="2"/>
      <c r="Q594" s="8"/>
      <c r="R594" s="2"/>
      <c r="S594" s="2"/>
      <c r="T594" s="2"/>
      <c r="U594" s="2"/>
      <c r="V594" s="2"/>
      <c r="W594" s="2"/>
      <c r="X594" s="2"/>
      <c r="Y594" s="2"/>
      <c r="Z594" s="2"/>
    </row>
    <row r="595" ht="13.6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19"/>
      <c r="O595" s="2"/>
      <c r="P595" s="2"/>
      <c r="Q595" s="8"/>
      <c r="R595" s="2"/>
      <c r="S595" s="2"/>
      <c r="T595" s="2"/>
      <c r="U595" s="2"/>
      <c r="V595" s="2"/>
      <c r="W595" s="2"/>
      <c r="X595" s="2"/>
      <c r="Y595" s="2"/>
      <c r="Z595" s="2"/>
    </row>
    <row r="596" ht="13.6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19"/>
      <c r="O596" s="2"/>
      <c r="P596" s="2"/>
      <c r="Q596" s="8"/>
      <c r="R596" s="2"/>
      <c r="S596" s="2"/>
      <c r="T596" s="2"/>
      <c r="U596" s="2"/>
      <c r="V596" s="2"/>
      <c r="W596" s="2"/>
      <c r="X596" s="2"/>
      <c r="Y596" s="2"/>
      <c r="Z596" s="2"/>
    </row>
    <row r="597" ht="13.6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19"/>
      <c r="O597" s="2"/>
      <c r="P597" s="2"/>
      <c r="Q597" s="8"/>
      <c r="R597" s="2"/>
      <c r="S597" s="2"/>
      <c r="T597" s="2"/>
      <c r="U597" s="2"/>
      <c r="V597" s="2"/>
      <c r="W597" s="2"/>
      <c r="X597" s="2"/>
      <c r="Y597" s="2"/>
      <c r="Z597" s="2"/>
    </row>
    <row r="598" ht="13.6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19"/>
      <c r="O598" s="2"/>
      <c r="P598" s="2"/>
      <c r="Q598" s="8"/>
      <c r="R598" s="2"/>
      <c r="S598" s="2"/>
      <c r="T598" s="2"/>
      <c r="U598" s="2"/>
      <c r="V598" s="2"/>
      <c r="W598" s="2"/>
      <c r="X598" s="2"/>
      <c r="Y598" s="2"/>
      <c r="Z598" s="2"/>
    </row>
    <row r="599" ht="13.6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19"/>
      <c r="O599" s="2"/>
      <c r="P599" s="2"/>
      <c r="Q599" s="8"/>
      <c r="R599" s="2"/>
      <c r="S599" s="2"/>
      <c r="T599" s="2"/>
      <c r="U599" s="2"/>
      <c r="V599" s="2"/>
      <c r="W599" s="2"/>
      <c r="X599" s="2"/>
      <c r="Y599" s="2"/>
      <c r="Z599" s="2"/>
    </row>
    <row r="600" ht="13.6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19"/>
      <c r="O600" s="2"/>
      <c r="P600" s="2"/>
      <c r="Q600" s="8"/>
      <c r="R600" s="2"/>
      <c r="S600" s="2"/>
      <c r="T600" s="2"/>
      <c r="U600" s="2"/>
      <c r="V600" s="2"/>
      <c r="W600" s="2"/>
      <c r="X600" s="2"/>
      <c r="Y600" s="2"/>
      <c r="Z600" s="2"/>
    </row>
    <row r="601" ht="13.6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19"/>
      <c r="O601" s="2"/>
      <c r="P601" s="2"/>
      <c r="Q601" s="8"/>
      <c r="R601" s="2"/>
      <c r="S601" s="2"/>
      <c r="T601" s="2"/>
      <c r="U601" s="2"/>
      <c r="V601" s="2"/>
      <c r="W601" s="2"/>
      <c r="X601" s="2"/>
      <c r="Y601" s="2"/>
      <c r="Z601" s="2"/>
    </row>
    <row r="602" ht="13.6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19"/>
      <c r="O602" s="2"/>
      <c r="P602" s="2"/>
      <c r="Q602" s="8"/>
      <c r="R602" s="2"/>
      <c r="S602" s="2"/>
      <c r="T602" s="2"/>
      <c r="U602" s="2"/>
      <c r="V602" s="2"/>
      <c r="W602" s="2"/>
      <c r="X602" s="2"/>
      <c r="Y602" s="2"/>
      <c r="Z602" s="2"/>
    </row>
    <row r="603" ht="13.6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19"/>
      <c r="O603" s="2"/>
      <c r="P603" s="2"/>
      <c r="Q603" s="8"/>
      <c r="R603" s="2"/>
      <c r="S603" s="2"/>
      <c r="T603" s="2"/>
      <c r="U603" s="2"/>
      <c r="V603" s="2"/>
      <c r="W603" s="2"/>
      <c r="X603" s="2"/>
      <c r="Y603" s="2"/>
      <c r="Z603" s="2"/>
    </row>
    <row r="604" ht="13.6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19"/>
      <c r="O604" s="2"/>
      <c r="P604" s="2"/>
      <c r="Q604" s="8"/>
      <c r="R604" s="2"/>
      <c r="S604" s="2"/>
      <c r="T604" s="2"/>
      <c r="U604" s="2"/>
      <c r="V604" s="2"/>
      <c r="W604" s="2"/>
      <c r="X604" s="2"/>
      <c r="Y604" s="2"/>
      <c r="Z604" s="2"/>
    </row>
    <row r="605" ht="13.6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19"/>
      <c r="O605" s="2"/>
      <c r="P605" s="2"/>
      <c r="Q605" s="8"/>
      <c r="R605" s="2"/>
      <c r="S605" s="2"/>
      <c r="T605" s="2"/>
      <c r="U605" s="2"/>
      <c r="V605" s="2"/>
      <c r="W605" s="2"/>
      <c r="X605" s="2"/>
      <c r="Y605" s="2"/>
      <c r="Z605" s="2"/>
    </row>
    <row r="606" ht="13.6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19"/>
      <c r="O606" s="2"/>
      <c r="P606" s="2"/>
      <c r="Q606" s="8"/>
      <c r="R606" s="2"/>
      <c r="S606" s="2"/>
      <c r="T606" s="2"/>
      <c r="U606" s="2"/>
      <c r="V606" s="2"/>
      <c r="W606" s="2"/>
      <c r="X606" s="2"/>
      <c r="Y606" s="2"/>
      <c r="Z606" s="2"/>
    </row>
    <row r="607" ht="13.6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19"/>
      <c r="O607" s="2"/>
      <c r="P607" s="2"/>
      <c r="Q607" s="8"/>
      <c r="R607" s="2"/>
      <c r="S607" s="2"/>
      <c r="T607" s="2"/>
      <c r="U607" s="2"/>
      <c r="V607" s="2"/>
      <c r="W607" s="2"/>
      <c r="X607" s="2"/>
      <c r="Y607" s="2"/>
      <c r="Z607" s="2"/>
    </row>
    <row r="608" ht="13.6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19"/>
      <c r="O608" s="2"/>
      <c r="P608" s="2"/>
      <c r="Q608" s="8"/>
      <c r="R608" s="2"/>
      <c r="S608" s="2"/>
      <c r="T608" s="2"/>
      <c r="U608" s="2"/>
      <c r="V608" s="2"/>
      <c r="W608" s="2"/>
      <c r="X608" s="2"/>
      <c r="Y608" s="2"/>
      <c r="Z608" s="2"/>
    </row>
    <row r="609" ht="13.6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19"/>
      <c r="O609" s="2"/>
      <c r="P609" s="2"/>
      <c r="Q609" s="8"/>
      <c r="R609" s="2"/>
      <c r="S609" s="2"/>
      <c r="T609" s="2"/>
      <c r="U609" s="2"/>
      <c r="V609" s="2"/>
      <c r="W609" s="2"/>
      <c r="X609" s="2"/>
      <c r="Y609" s="2"/>
      <c r="Z609" s="2"/>
    </row>
    <row r="610" ht="13.6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19"/>
      <c r="O610" s="2"/>
      <c r="P610" s="2"/>
      <c r="Q610" s="8"/>
      <c r="R610" s="2"/>
      <c r="S610" s="2"/>
      <c r="T610" s="2"/>
      <c r="U610" s="2"/>
      <c r="V610" s="2"/>
      <c r="W610" s="2"/>
      <c r="X610" s="2"/>
      <c r="Y610" s="2"/>
      <c r="Z610" s="2"/>
    </row>
    <row r="611" ht="13.6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19"/>
      <c r="O611" s="2"/>
      <c r="P611" s="2"/>
      <c r="Q611" s="8"/>
      <c r="R611" s="2"/>
      <c r="S611" s="2"/>
      <c r="T611" s="2"/>
      <c r="U611" s="2"/>
      <c r="V611" s="2"/>
      <c r="W611" s="2"/>
      <c r="X611" s="2"/>
      <c r="Y611" s="2"/>
      <c r="Z611" s="2"/>
    </row>
    <row r="612" ht="13.6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19"/>
      <c r="O612" s="2"/>
      <c r="P612" s="2"/>
      <c r="Q612" s="8"/>
      <c r="R612" s="2"/>
      <c r="S612" s="2"/>
      <c r="T612" s="2"/>
      <c r="U612" s="2"/>
      <c r="V612" s="2"/>
      <c r="W612" s="2"/>
      <c r="X612" s="2"/>
      <c r="Y612" s="2"/>
      <c r="Z612" s="2"/>
    </row>
    <row r="613" ht="13.6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19"/>
      <c r="O613" s="2"/>
      <c r="P613" s="2"/>
      <c r="Q613" s="8"/>
      <c r="R613" s="2"/>
      <c r="S613" s="2"/>
      <c r="T613" s="2"/>
      <c r="U613" s="2"/>
      <c r="V613" s="2"/>
      <c r="W613" s="2"/>
      <c r="X613" s="2"/>
      <c r="Y613" s="2"/>
      <c r="Z613" s="2"/>
    </row>
    <row r="614" ht="13.6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19"/>
      <c r="O614" s="2"/>
      <c r="P614" s="2"/>
      <c r="Q614" s="8"/>
      <c r="R614" s="2"/>
      <c r="S614" s="2"/>
      <c r="T614" s="2"/>
      <c r="U614" s="2"/>
      <c r="V614" s="2"/>
      <c r="W614" s="2"/>
      <c r="X614" s="2"/>
      <c r="Y614" s="2"/>
      <c r="Z614" s="2"/>
    </row>
    <row r="615" ht="13.6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19"/>
      <c r="O615" s="2"/>
      <c r="P615" s="2"/>
      <c r="Q615" s="8"/>
      <c r="R615" s="2"/>
      <c r="S615" s="2"/>
      <c r="T615" s="2"/>
      <c r="U615" s="2"/>
      <c r="V615" s="2"/>
      <c r="W615" s="2"/>
      <c r="X615" s="2"/>
      <c r="Y615" s="2"/>
      <c r="Z615" s="2"/>
    </row>
    <row r="616" ht="13.6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19"/>
      <c r="O616" s="2"/>
      <c r="P616" s="2"/>
      <c r="Q616" s="8"/>
      <c r="R616" s="2"/>
      <c r="S616" s="2"/>
      <c r="T616" s="2"/>
      <c r="U616" s="2"/>
      <c r="V616" s="2"/>
      <c r="W616" s="2"/>
      <c r="X616" s="2"/>
      <c r="Y616" s="2"/>
      <c r="Z616" s="2"/>
    </row>
    <row r="617" ht="13.6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19"/>
      <c r="O617" s="2"/>
      <c r="P617" s="2"/>
      <c r="Q617" s="8"/>
      <c r="R617" s="2"/>
      <c r="S617" s="2"/>
      <c r="T617" s="2"/>
      <c r="U617" s="2"/>
      <c r="V617" s="2"/>
      <c r="W617" s="2"/>
      <c r="X617" s="2"/>
      <c r="Y617" s="2"/>
      <c r="Z617" s="2"/>
    </row>
    <row r="618" ht="13.6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19"/>
      <c r="O618" s="2"/>
      <c r="P618" s="2"/>
      <c r="Q618" s="8"/>
      <c r="R618" s="2"/>
      <c r="S618" s="2"/>
      <c r="T618" s="2"/>
      <c r="U618" s="2"/>
      <c r="V618" s="2"/>
      <c r="W618" s="2"/>
      <c r="X618" s="2"/>
      <c r="Y618" s="2"/>
      <c r="Z618" s="2"/>
    </row>
    <row r="619" ht="13.6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19"/>
      <c r="O619" s="2"/>
      <c r="P619" s="2"/>
      <c r="Q619" s="8"/>
      <c r="R619" s="2"/>
      <c r="S619" s="2"/>
      <c r="T619" s="2"/>
      <c r="U619" s="2"/>
      <c r="V619" s="2"/>
      <c r="W619" s="2"/>
      <c r="X619" s="2"/>
      <c r="Y619" s="2"/>
      <c r="Z619" s="2"/>
    </row>
    <row r="620" ht="13.6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19"/>
      <c r="O620" s="2"/>
      <c r="P620" s="2"/>
      <c r="Q620" s="8"/>
      <c r="R620" s="2"/>
      <c r="S620" s="2"/>
      <c r="T620" s="2"/>
      <c r="U620" s="2"/>
      <c r="V620" s="2"/>
      <c r="W620" s="2"/>
      <c r="X620" s="2"/>
      <c r="Y620" s="2"/>
      <c r="Z620" s="2"/>
    </row>
    <row r="621" ht="13.6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19"/>
      <c r="O621" s="2"/>
      <c r="P621" s="2"/>
      <c r="Q621" s="8"/>
      <c r="R621" s="2"/>
      <c r="S621" s="2"/>
      <c r="T621" s="2"/>
      <c r="U621" s="2"/>
      <c r="V621" s="2"/>
      <c r="W621" s="2"/>
      <c r="X621" s="2"/>
      <c r="Y621" s="2"/>
      <c r="Z621" s="2"/>
    </row>
    <row r="622" ht="13.6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19"/>
      <c r="O622" s="2"/>
      <c r="P622" s="2"/>
      <c r="Q622" s="8"/>
      <c r="R622" s="2"/>
      <c r="S622" s="2"/>
      <c r="T622" s="2"/>
      <c r="U622" s="2"/>
      <c r="V622" s="2"/>
      <c r="W622" s="2"/>
      <c r="X622" s="2"/>
      <c r="Y622" s="2"/>
      <c r="Z622" s="2"/>
    </row>
    <row r="623" ht="13.6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19"/>
      <c r="O623" s="2"/>
      <c r="P623" s="2"/>
      <c r="Q623" s="8"/>
      <c r="R623" s="2"/>
      <c r="S623" s="2"/>
      <c r="T623" s="2"/>
      <c r="U623" s="2"/>
      <c r="V623" s="2"/>
      <c r="W623" s="2"/>
      <c r="X623" s="2"/>
      <c r="Y623" s="2"/>
      <c r="Z623" s="2"/>
    </row>
    <row r="624" ht="13.6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19"/>
      <c r="O624" s="2"/>
      <c r="P624" s="2"/>
      <c r="Q624" s="8"/>
      <c r="R624" s="2"/>
      <c r="S624" s="2"/>
      <c r="T624" s="2"/>
      <c r="U624" s="2"/>
      <c r="V624" s="2"/>
      <c r="W624" s="2"/>
      <c r="X624" s="2"/>
      <c r="Y624" s="2"/>
      <c r="Z624" s="2"/>
    </row>
    <row r="625" ht="13.6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19"/>
      <c r="O625" s="2"/>
      <c r="P625" s="2"/>
      <c r="Q625" s="8"/>
      <c r="R625" s="2"/>
      <c r="S625" s="2"/>
      <c r="T625" s="2"/>
      <c r="U625" s="2"/>
      <c r="V625" s="2"/>
      <c r="W625" s="2"/>
      <c r="X625" s="2"/>
      <c r="Y625" s="2"/>
      <c r="Z625" s="2"/>
    </row>
    <row r="626" ht="13.6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19"/>
      <c r="O626" s="2"/>
      <c r="P626" s="2"/>
      <c r="Q626" s="8"/>
      <c r="R626" s="2"/>
      <c r="S626" s="2"/>
      <c r="T626" s="2"/>
      <c r="U626" s="2"/>
      <c r="V626" s="2"/>
      <c r="W626" s="2"/>
      <c r="X626" s="2"/>
      <c r="Y626" s="2"/>
      <c r="Z626" s="2"/>
    </row>
    <row r="627" ht="13.6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19"/>
      <c r="O627" s="2"/>
      <c r="P627" s="2"/>
      <c r="Q627" s="8"/>
      <c r="R627" s="2"/>
      <c r="S627" s="2"/>
      <c r="T627" s="2"/>
      <c r="U627" s="2"/>
      <c r="V627" s="2"/>
      <c r="W627" s="2"/>
      <c r="X627" s="2"/>
      <c r="Y627" s="2"/>
      <c r="Z627" s="2"/>
    </row>
    <row r="628" ht="13.6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19"/>
      <c r="O628" s="2"/>
      <c r="P628" s="2"/>
      <c r="Q628" s="8"/>
      <c r="R628" s="2"/>
      <c r="S628" s="2"/>
      <c r="T628" s="2"/>
      <c r="U628" s="2"/>
      <c r="V628" s="2"/>
      <c r="W628" s="2"/>
      <c r="X628" s="2"/>
      <c r="Y628" s="2"/>
      <c r="Z628" s="2"/>
    </row>
    <row r="629" ht="13.6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19"/>
      <c r="O629" s="2"/>
      <c r="P629" s="2"/>
      <c r="Q629" s="8"/>
      <c r="R629" s="2"/>
      <c r="S629" s="2"/>
      <c r="T629" s="2"/>
      <c r="U629" s="2"/>
      <c r="V629" s="2"/>
      <c r="W629" s="2"/>
      <c r="X629" s="2"/>
      <c r="Y629" s="2"/>
      <c r="Z629" s="2"/>
    </row>
    <row r="630" ht="13.6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19"/>
      <c r="O630" s="2"/>
      <c r="P630" s="2"/>
      <c r="Q630" s="8"/>
      <c r="R630" s="2"/>
      <c r="S630" s="2"/>
      <c r="T630" s="2"/>
      <c r="U630" s="2"/>
      <c r="V630" s="2"/>
      <c r="W630" s="2"/>
      <c r="X630" s="2"/>
      <c r="Y630" s="2"/>
      <c r="Z630" s="2"/>
    </row>
    <row r="631" ht="13.6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19"/>
      <c r="O631" s="2"/>
      <c r="P631" s="2"/>
      <c r="Q631" s="8"/>
      <c r="R631" s="2"/>
      <c r="S631" s="2"/>
      <c r="T631" s="2"/>
      <c r="U631" s="2"/>
      <c r="V631" s="2"/>
      <c r="W631" s="2"/>
      <c r="X631" s="2"/>
      <c r="Y631" s="2"/>
      <c r="Z631" s="2"/>
    </row>
    <row r="632" ht="13.6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19"/>
      <c r="O632" s="2"/>
      <c r="P632" s="2"/>
      <c r="Q632" s="8"/>
      <c r="R632" s="2"/>
      <c r="S632" s="2"/>
      <c r="T632" s="2"/>
      <c r="U632" s="2"/>
      <c r="V632" s="2"/>
      <c r="W632" s="2"/>
      <c r="X632" s="2"/>
      <c r="Y632" s="2"/>
      <c r="Z632" s="2"/>
    </row>
    <row r="633" ht="13.6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19"/>
      <c r="O633" s="2"/>
      <c r="P633" s="2"/>
      <c r="Q633" s="8"/>
      <c r="R633" s="2"/>
      <c r="S633" s="2"/>
      <c r="T633" s="2"/>
      <c r="U633" s="2"/>
      <c r="V633" s="2"/>
      <c r="W633" s="2"/>
      <c r="X633" s="2"/>
      <c r="Y633" s="2"/>
      <c r="Z633" s="2"/>
    </row>
    <row r="634" ht="13.6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19"/>
      <c r="O634" s="2"/>
      <c r="P634" s="2"/>
      <c r="Q634" s="8"/>
      <c r="R634" s="2"/>
      <c r="S634" s="2"/>
      <c r="T634" s="2"/>
      <c r="U634" s="2"/>
      <c r="V634" s="2"/>
      <c r="W634" s="2"/>
      <c r="X634" s="2"/>
      <c r="Y634" s="2"/>
      <c r="Z634" s="2"/>
    </row>
    <row r="635" ht="13.6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19"/>
      <c r="O635" s="2"/>
      <c r="P635" s="2"/>
      <c r="Q635" s="8"/>
      <c r="R635" s="2"/>
      <c r="S635" s="2"/>
      <c r="T635" s="2"/>
      <c r="U635" s="2"/>
      <c r="V635" s="2"/>
      <c r="W635" s="2"/>
      <c r="X635" s="2"/>
      <c r="Y635" s="2"/>
      <c r="Z635" s="2"/>
    </row>
    <row r="636" ht="13.6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19"/>
      <c r="O636" s="2"/>
      <c r="P636" s="2"/>
      <c r="Q636" s="8"/>
      <c r="R636" s="2"/>
      <c r="S636" s="2"/>
      <c r="T636" s="2"/>
      <c r="U636" s="2"/>
      <c r="V636" s="2"/>
      <c r="W636" s="2"/>
      <c r="X636" s="2"/>
      <c r="Y636" s="2"/>
      <c r="Z636" s="2"/>
    </row>
    <row r="637" ht="13.6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19"/>
      <c r="O637" s="2"/>
      <c r="P637" s="2"/>
      <c r="Q637" s="8"/>
      <c r="R637" s="2"/>
      <c r="S637" s="2"/>
      <c r="T637" s="2"/>
      <c r="U637" s="2"/>
      <c r="V637" s="2"/>
      <c r="W637" s="2"/>
      <c r="X637" s="2"/>
      <c r="Y637" s="2"/>
      <c r="Z637" s="2"/>
    </row>
    <row r="638" ht="13.6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19"/>
      <c r="O638" s="2"/>
      <c r="P638" s="2"/>
      <c r="Q638" s="8"/>
      <c r="R638" s="2"/>
      <c r="S638" s="2"/>
      <c r="T638" s="2"/>
      <c r="U638" s="2"/>
      <c r="V638" s="2"/>
      <c r="W638" s="2"/>
      <c r="X638" s="2"/>
      <c r="Y638" s="2"/>
      <c r="Z638" s="2"/>
    </row>
    <row r="639" ht="13.6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19"/>
      <c r="O639" s="2"/>
      <c r="P639" s="2"/>
      <c r="Q639" s="8"/>
      <c r="R639" s="2"/>
      <c r="S639" s="2"/>
      <c r="T639" s="2"/>
      <c r="U639" s="2"/>
      <c r="V639" s="2"/>
      <c r="W639" s="2"/>
      <c r="X639" s="2"/>
      <c r="Y639" s="2"/>
      <c r="Z639" s="2"/>
    </row>
    <row r="640" ht="13.6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19"/>
      <c r="O640" s="2"/>
      <c r="P640" s="2"/>
      <c r="Q640" s="8"/>
      <c r="R640" s="2"/>
      <c r="S640" s="2"/>
      <c r="T640" s="2"/>
      <c r="U640" s="2"/>
      <c r="V640" s="2"/>
      <c r="W640" s="2"/>
      <c r="X640" s="2"/>
      <c r="Y640" s="2"/>
      <c r="Z640" s="2"/>
    </row>
    <row r="641" ht="13.6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19"/>
      <c r="O641" s="2"/>
      <c r="P641" s="2"/>
      <c r="Q641" s="8"/>
      <c r="R641" s="2"/>
      <c r="S641" s="2"/>
      <c r="T641" s="2"/>
      <c r="U641" s="2"/>
      <c r="V641" s="2"/>
      <c r="W641" s="2"/>
      <c r="X641" s="2"/>
      <c r="Y641" s="2"/>
      <c r="Z641" s="2"/>
    </row>
    <row r="642" ht="13.6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19"/>
      <c r="O642" s="2"/>
      <c r="P642" s="2"/>
      <c r="Q642" s="8"/>
      <c r="R642" s="2"/>
      <c r="S642" s="2"/>
      <c r="T642" s="2"/>
      <c r="U642" s="2"/>
      <c r="V642" s="2"/>
      <c r="W642" s="2"/>
      <c r="X642" s="2"/>
      <c r="Y642" s="2"/>
      <c r="Z642" s="2"/>
    </row>
    <row r="643" ht="13.6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19"/>
      <c r="O643" s="2"/>
      <c r="P643" s="2"/>
      <c r="Q643" s="8"/>
      <c r="R643" s="2"/>
      <c r="S643" s="2"/>
      <c r="T643" s="2"/>
      <c r="U643" s="2"/>
      <c r="V643" s="2"/>
      <c r="W643" s="2"/>
      <c r="X643" s="2"/>
      <c r="Y643" s="2"/>
      <c r="Z643" s="2"/>
    </row>
    <row r="644" ht="13.6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19"/>
      <c r="O644" s="2"/>
      <c r="P644" s="2"/>
      <c r="Q644" s="8"/>
      <c r="R644" s="2"/>
      <c r="S644" s="2"/>
      <c r="T644" s="2"/>
      <c r="U644" s="2"/>
      <c r="V644" s="2"/>
      <c r="W644" s="2"/>
      <c r="X644" s="2"/>
      <c r="Y644" s="2"/>
      <c r="Z644" s="2"/>
    </row>
    <row r="645" ht="13.6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19"/>
      <c r="O645" s="2"/>
      <c r="P645" s="2"/>
      <c r="Q645" s="8"/>
      <c r="R645" s="2"/>
      <c r="S645" s="2"/>
      <c r="T645" s="2"/>
      <c r="U645" s="2"/>
      <c r="V645" s="2"/>
      <c r="W645" s="2"/>
      <c r="X645" s="2"/>
      <c r="Y645" s="2"/>
      <c r="Z645" s="2"/>
    </row>
    <row r="646" ht="13.6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19"/>
      <c r="O646" s="2"/>
      <c r="P646" s="2"/>
      <c r="Q646" s="8"/>
      <c r="R646" s="2"/>
      <c r="S646" s="2"/>
      <c r="T646" s="2"/>
      <c r="U646" s="2"/>
      <c r="V646" s="2"/>
      <c r="W646" s="2"/>
      <c r="X646" s="2"/>
      <c r="Y646" s="2"/>
      <c r="Z646" s="2"/>
    </row>
    <row r="647" ht="13.6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19"/>
      <c r="O647" s="2"/>
      <c r="P647" s="2"/>
      <c r="Q647" s="8"/>
      <c r="R647" s="2"/>
      <c r="S647" s="2"/>
      <c r="T647" s="2"/>
      <c r="U647" s="2"/>
      <c r="V647" s="2"/>
      <c r="W647" s="2"/>
      <c r="X647" s="2"/>
      <c r="Y647" s="2"/>
      <c r="Z647" s="2"/>
    </row>
    <row r="648" ht="13.6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19"/>
      <c r="O648" s="2"/>
      <c r="P648" s="2"/>
      <c r="Q648" s="8"/>
      <c r="R648" s="2"/>
      <c r="S648" s="2"/>
      <c r="T648" s="2"/>
      <c r="U648" s="2"/>
      <c r="V648" s="2"/>
      <c r="W648" s="2"/>
      <c r="X648" s="2"/>
      <c r="Y648" s="2"/>
      <c r="Z648" s="2"/>
    </row>
    <row r="649" ht="13.6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19"/>
      <c r="O649" s="2"/>
      <c r="P649" s="2"/>
      <c r="Q649" s="8"/>
      <c r="R649" s="2"/>
      <c r="S649" s="2"/>
      <c r="T649" s="2"/>
      <c r="U649" s="2"/>
      <c r="V649" s="2"/>
      <c r="W649" s="2"/>
      <c r="X649" s="2"/>
      <c r="Y649" s="2"/>
      <c r="Z649" s="2"/>
    </row>
    <row r="650" ht="13.6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19"/>
      <c r="O650" s="2"/>
      <c r="P650" s="2"/>
      <c r="Q650" s="8"/>
      <c r="R650" s="2"/>
      <c r="S650" s="2"/>
      <c r="T650" s="2"/>
      <c r="U650" s="2"/>
      <c r="V650" s="2"/>
      <c r="W650" s="2"/>
      <c r="X650" s="2"/>
      <c r="Y650" s="2"/>
      <c r="Z650" s="2"/>
    </row>
    <row r="651" ht="13.6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19"/>
      <c r="O651" s="2"/>
      <c r="P651" s="2"/>
      <c r="Q651" s="8"/>
      <c r="R651" s="2"/>
      <c r="S651" s="2"/>
      <c r="T651" s="2"/>
      <c r="U651" s="2"/>
      <c r="V651" s="2"/>
      <c r="W651" s="2"/>
      <c r="X651" s="2"/>
      <c r="Y651" s="2"/>
      <c r="Z651" s="2"/>
    </row>
    <row r="652" ht="13.6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19"/>
      <c r="O652" s="2"/>
      <c r="P652" s="2"/>
      <c r="Q652" s="8"/>
      <c r="R652" s="2"/>
      <c r="S652" s="2"/>
      <c r="T652" s="2"/>
      <c r="U652" s="2"/>
      <c r="V652" s="2"/>
      <c r="W652" s="2"/>
      <c r="X652" s="2"/>
      <c r="Y652" s="2"/>
      <c r="Z652" s="2"/>
    </row>
    <row r="653" ht="13.6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19"/>
      <c r="O653" s="2"/>
      <c r="P653" s="2"/>
      <c r="Q653" s="8"/>
      <c r="R653" s="2"/>
      <c r="S653" s="2"/>
      <c r="T653" s="2"/>
      <c r="U653" s="2"/>
      <c r="V653" s="2"/>
      <c r="W653" s="2"/>
      <c r="X653" s="2"/>
      <c r="Y653" s="2"/>
      <c r="Z653" s="2"/>
    </row>
    <row r="654" ht="13.6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19"/>
      <c r="O654" s="2"/>
      <c r="P654" s="2"/>
      <c r="Q654" s="8"/>
      <c r="R654" s="2"/>
      <c r="S654" s="2"/>
      <c r="T654" s="2"/>
      <c r="U654" s="2"/>
      <c r="V654" s="2"/>
      <c r="W654" s="2"/>
      <c r="X654" s="2"/>
      <c r="Y654" s="2"/>
      <c r="Z654" s="2"/>
    </row>
    <row r="655" ht="13.6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19"/>
      <c r="O655" s="2"/>
      <c r="P655" s="2"/>
      <c r="Q655" s="8"/>
      <c r="R655" s="2"/>
      <c r="S655" s="2"/>
      <c r="T655" s="2"/>
      <c r="U655" s="2"/>
      <c r="V655" s="2"/>
      <c r="W655" s="2"/>
      <c r="X655" s="2"/>
      <c r="Y655" s="2"/>
      <c r="Z655" s="2"/>
    </row>
    <row r="656" ht="13.6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19"/>
      <c r="O656" s="2"/>
      <c r="P656" s="2"/>
      <c r="Q656" s="8"/>
      <c r="R656" s="2"/>
      <c r="S656" s="2"/>
      <c r="T656" s="2"/>
      <c r="U656" s="2"/>
      <c r="V656" s="2"/>
      <c r="W656" s="2"/>
      <c r="X656" s="2"/>
      <c r="Y656" s="2"/>
      <c r="Z656" s="2"/>
    </row>
    <row r="657" ht="13.6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19"/>
      <c r="O657" s="2"/>
      <c r="P657" s="2"/>
      <c r="Q657" s="8"/>
      <c r="R657" s="2"/>
      <c r="S657" s="2"/>
      <c r="T657" s="2"/>
      <c r="U657" s="2"/>
      <c r="V657" s="2"/>
      <c r="W657" s="2"/>
      <c r="X657" s="2"/>
      <c r="Y657" s="2"/>
      <c r="Z657" s="2"/>
    </row>
    <row r="658" ht="13.6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19"/>
      <c r="O658" s="2"/>
      <c r="P658" s="2"/>
      <c r="Q658" s="8"/>
      <c r="R658" s="2"/>
      <c r="S658" s="2"/>
      <c r="T658" s="2"/>
      <c r="U658" s="2"/>
      <c r="V658" s="2"/>
      <c r="W658" s="2"/>
      <c r="X658" s="2"/>
      <c r="Y658" s="2"/>
      <c r="Z658" s="2"/>
    </row>
    <row r="659" ht="13.6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19"/>
      <c r="O659" s="2"/>
      <c r="P659" s="2"/>
      <c r="Q659" s="8"/>
      <c r="R659" s="2"/>
      <c r="S659" s="2"/>
      <c r="T659" s="2"/>
      <c r="U659" s="2"/>
      <c r="V659" s="2"/>
      <c r="W659" s="2"/>
      <c r="X659" s="2"/>
      <c r="Y659" s="2"/>
      <c r="Z659" s="2"/>
    </row>
    <row r="660" ht="13.6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19"/>
      <c r="O660" s="2"/>
      <c r="P660" s="2"/>
      <c r="Q660" s="8"/>
      <c r="R660" s="2"/>
      <c r="S660" s="2"/>
      <c r="T660" s="2"/>
      <c r="U660" s="2"/>
      <c r="V660" s="2"/>
      <c r="W660" s="2"/>
      <c r="X660" s="2"/>
      <c r="Y660" s="2"/>
      <c r="Z660" s="2"/>
    </row>
    <row r="661" ht="13.6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19"/>
      <c r="O661" s="2"/>
      <c r="P661" s="2"/>
      <c r="Q661" s="8"/>
      <c r="R661" s="2"/>
      <c r="S661" s="2"/>
      <c r="T661" s="2"/>
      <c r="U661" s="2"/>
      <c r="V661" s="2"/>
      <c r="W661" s="2"/>
      <c r="X661" s="2"/>
      <c r="Y661" s="2"/>
      <c r="Z661" s="2"/>
    </row>
    <row r="662" ht="13.6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19"/>
      <c r="O662" s="2"/>
      <c r="P662" s="2"/>
      <c r="Q662" s="8"/>
      <c r="R662" s="2"/>
      <c r="S662" s="2"/>
      <c r="T662" s="2"/>
      <c r="U662" s="2"/>
      <c r="V662" s="2"/>
      <c r="W662" s="2"/>
      <c r="X662" s="2"/>
      <c r="Y662" s="2"/>
      <c r="Z662" s="2"/>
    </row>
    <row r="663" ht="13.6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19"/>
      <c r="O663" s="2"/>
      <c r="P663" s="2"/>
      <c r="Q663" s="8"/>
      <c r="R663" s="2"/>
      <c r="S663" s="2"/>
      <c r="T663" s="2"/>
      <c r="U663" s="2"/>
      <c r="V663" s="2"/>
      <c r="W663" s="2"/>
      <c r="X663" s="2"/>
      <c r="Y663" s="2"/>
      <c r="Z663" s="2"/>
    </row>
    <row r="664" ht="13.6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19"/>
      <c r="O664" s="2"/>
      <c r="P664" s="2"/>
      <c r="Q664" s="8"/>
      <c r="R664" s="2"/>
      <c r="S664" s="2"/>
      <c r="T664" s="2"/>
      <c r="U664" s="2"/>
      <c r="V664" s="2"/>
      <c r="W664" s="2"/>
      <c r="X664" s="2"/>
      <c r="Y664" s="2"/>
      <c r="Z664" s="2"/>
    </row>
    <row r="665" ht="13.6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19"/>
      <c r="O665" s="2"/>
      <c r="P665" s="2"/>
      <c r="Q665" s="8"/>
      <c r="R665" s="2"/>
      <c r="S665" s="2"/>
      <c r="T665" s="2"/>
      <c r="U665" s="2"/>
      <c r="V665" s="2"/>
      <c r="W665" s="2"/>
      <c r="X665" s="2"/>
      <c r="Y665" s="2"/>
      <c r="Z665" s="2"/>
    </row>
    <row r="666" ht="13.6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19"/>
      <c r="O666" s="2"/>
      <c r="P666" s="2"/>
      <c r="Q666" s="8"/>
      <c r="R666" s="2"/>
      <c r="S666" s="2"/>
      <c r="T666" s="2"/>
      <c r="U666" s="2"/>
      <c r="V666" s="2"/>
      <c r="W666" s="2"/>
      <c r="X666" s="2"/>
      <c r="Y666" s="2"/>
      <c r="Z666" s="2"/>
    </row>
    <row r="667" ht="13.6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19"/>
      <c r="O667" s="2"/>
      <c r="P667" s="2"/>
      <c r="Q667" s="8"/>
      <c r="R667" s="2"/>
      <c r="S667" s="2"/>
      <c r="T667" s="2"/>
      <c r="U667" s="2"/>
      <c r="V667" s="2"/>
      <c r="W667" s="2"/>
      <c r="X667" s="2"/>
      <c r="Y667" s="2"/>
      <c r="Z667" s="2"/>
    </row>
    <row r="668" ht="13.6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19"/>
      <c r="O668" s="2"/>
      <c r="P668" s="2"/>
      <c r="Q668" s="8"/>
      <c r="R668" s="2"/>
      <c r="S668" s="2"/>
      <c r="T668" s="2"/>
      <c r="U668" s="2"/>
      <c r="V668" s="2"/>
      <c r="W668" s="2"/>
      <c r="X668" s="2"/>
      <c r="Y668" s="2"/>
      <c r="Z668" s="2"/>
    </row>
    <row r="669" ht="13.6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19"/>
      <c r="O669" s="2"/>
      <c r="P669" s="2"/>
      <c r="Q669" s="8"/>
      <c r="R669" s="2"/>
      <c r="S669" s="2"/>
      <c r="T669" s="2"/>
      <c r="U669" s="2"/>
      <c r="V669" s="2"/>
      <c r="W669" s="2"/>
      <c r="X669" s="2"/>
      <c r="Y669" s="2"/>
      <c r="Z669" s="2"/>
    </row>
    <row r="670" ht="13.6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19"/>
      <c r="O670" s="2"/>
      <c r="P670" s="2"/>
      <c r="Q670" s="8"/>
      <c r="R670" s="2"/>
      <c r="S670" s="2"/>
      <c r="T670" s="2"/>
      <c r="U670" s="2"/>
      <c r="V670" s="2"/>
      <c r="W670" s="2"/>
      <c r="X670" s="2"/>
      <c r="Y670" s="2"/>
      <c r="Z670" s="2"/>
    </row>
    <row r="671" ht="13.6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19"/>
      <c r="O671" s="2"/>
      <c r="P671" s="2"/>
      <c r="Q671" s="8"/>
      <c r="R671" s="2"/>
      <c r="S671" s="2"/>
      <c r="T671" s="2"/>
      <c r="U671" s="2"/>
      <c r="V671" s="2"/>
      <c r="W671" s="2"/>
      <c r="X671" s="2"/>
      <c r="Y671" s="2"/>
      <c r="Z671" s="2"/>
    </row>
    <row r="672" ht="13.6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19"/>
      <c r="O672" s="2"/>
      <c r="P672" s="2"/>
      <c r="Q672" s="8"/>
      <c r="R672" s="2"/>
      <c r="S672" s="2"/>
      <c r="T672" s="2"/>
      <c r="U672" s="2"/>
      <c r="V672" s="2"/>
      <c r="W672" s="2"/>
      <c r="X672" s="2"/>
      <c r="Y672" s="2"/>
      <c r="Z672" s="2"/>
    </row>
    <row r="673" ht="13.6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19"/>
      <c r="O673" s="2"/>
      <c r="P673" s="2"/>
      <c r="Q673" s="8"/>
      <c r="R673" s="2"/>
      <c r="S673" s="2"/>
      <c r="T673" s="2"/>
      <c r="U673" s="2"/>
      <c r="V673" s="2"/>
      <c r="W673" s="2"/>
      <c r="X673" s="2"/>
      <c r="Y673" s="2"/>
      <c r="Z673" s="2"/>
    </row>
    <row r="674" ht="13.6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19"/>
      <c r="O674" s="2"/>
      <c r="P674" s="2"/>
      <c r="Q674" s="8"/>
      <c r="R674" s="2"/>
      <c r="S674" s="2"/>
      <c r="T674" s="2"/>
      <c r="U674" s="2"/>
      <c r="V674" s="2"/>
      <c r="W674" s="2"/>
      <c r="X674" s="2"/>
      <c r="Y674" s="2"/>
      <c r="Z674" s="2"/>
    </row>
    <row r="675" ht="13.6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19"/>
      <c r="O675" s="2"/>
      <c r="P675" s="2"/>
      <c r="Q675" s="8"/>
      <c r="R675" s="2"/>
      <c r="S675" s="2"/>
      <c r="T675" s="2"/>
      <c r="U675" s="2"/>
      <c r="V675" s="2"/>
      <c r="W675" s="2"/>
      <c r="X675" s="2"/>
      <c r="Y675" s="2"/>
      <c r="Z675" s="2"/>
    </row>
    <row r="676" ht="13.6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19"/>
      <c r="O676" s="2"/>
      <c r="P676" s="2"/>
      <c r="Q676" s="8"/>
      <c r="R676" s="2"/>
      <c r="S676" s="2"/>
      <c r="T676" s="2"/>
      <c r="U676" s="2"/>
      <c r="V676" s="2"/>
      <c r="W676" s="2"/>
      <c r="X676" s="2"/>
      <c r="Y676" s="2"/>
      <c r="Z676" s="2"/>
    </row>
    <row r="677" ht="13.6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19"/>
      <c r="O677" s="2"/>
      <c r="P677" s="2"/>
      <c r="Q677" s="8"/>
      <c r="R677" s="2"/>
      <c r="S677" s="2"/>
      <c r="T677" s="2"/>
      <c r="U677" s="2"/>
      <c r="V677" s="2"/>
      <c r="W677" s="2"/>
      <c r="X677" s="2"/>
      <c r="Y677" s="2"/>
      <c r="Z677" s="2"/>
    </row>
    <row r="678" ht="13.6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19"/>
      <c r="O678" s="2"/>
      <c r="P678" s="2"/>
      <c r="Q678" s="8"/>
      <c r="R678" s="2"/>
      <c r="S678" s="2"/>
      <c r="T678" s="2"/>
      <c r="U678" s="2"/>
      <c r="V678" s="2"/>
      <c r="W678" s="2"/>
      <c r="X678" s="2"/>
      <c r="Y678" s="2"/>
      <c r="Z678" s="2"/>
    </row>
    <row r="679" ht="13.6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19"/>
      <c r="O679" s="2"/>
      <c r="P679" s="2"/>
      <c r="Q679" s="8"/>
      <c r="R679" s="2"/>
      <c r="S679" s="2"/>
      <c r="T679" s="2"/>
      <c r="U679" s="2"/>
      <c r="V679" s="2"/>
      <c r="W679" s="2"/>
      <c r="X679" s="2"/>
      <c r="Y679" s="2"/>
      <c r="Z679" s="2"/>
    </row>
    <row r="680" ht="13.6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19"/>
      <c r="O680" s="2"/>
      <c r="P680" s="2"/>
      <c r="Q680" s="8"/>
      <c r="R680" s="2"/>
      <c r="S680" s="2"/>
      <c r="T680" s="2"/>
      <c r="U680" s="2"/>
      <c r="V680" s="2"/>
      <c r="W680" s="2"/>
      <c r="X680" s="2"/>
      <c r="Y680" s="2"/>
      <c r="Z680" s="2"/>
    </row>
    <row r="681" ht="13.6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19"/>
      <c r="O681" s="2"/>
      <c r="P681" s="2"/>
      <c r="Q681" s="8"/>
      <c r="R681" s="2"/>
      <c r="S681" s="2"/>
      <c r="T681" s="2"/>
      <c r="U681" s="2"/>
      <c r="V681" s="2"/>
      <c r="W681" s="2"/>
      <c r="X681" s="2"/>
      <c r="Y681" s="2"/>
      <c r="Z681" s="2"/>
    </row>
    <row r="682" ht="13.6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19"/>
      <c r="O682" s="2"/>
      <c r="P682" s="2"/>
      <c r="Q682" s="8"/>
      <c r="R682" s="2"/>
      <c r="S682" s="2"/>
      <c r="T682" s="2"/>
      <c r="U682" s="2"/>
      <c r="V682" s="2"/>
      <c r="W682" s="2"/>
      <c r="X682" s="2"/>
      <c r="Y682" s="2"/>
      <c r="Z682" s="2"/>
    </row>
    <row r="683" ht="13.6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19"/>
      <c r="O683" s="2"/>
      <c r="P683" s="2"/>
      <c r="Q683" s="8"/>
      <c r="R683" s="2"/>
      <c r="S683" s="2"/>
      <c r="T683" s="2"/>
      <c r="U683" s="2"/>
      <c r="V683" s="2"/>
      <c r="W683" s="2"/>
      <c r="X683" s="2"/>
      <c r="Y683" s="2"/>
      <c r="Z683" s="2"/>
    </row>
    <row r="684" ht="13.6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19"/>
      <c r="O684" s="2"/>
      <c r="P684" s="2"/>
      <c r="Q684" s="8"/>
      <c r="R684" s="2"/>
      <c r="S684" s="2"/>
      <c r="T684" s="2"/>
      <c r="U684" s="2"/>
      <c r="V684" s="2"/>
      <c r="W684" s="2"/>
      <c r="X684" s="2"/>
      <c r="Y684" s="2"/>
      <c r="Z684" s="2"/>
    </row>
    <row r="685" ht="13.6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19"/>
      <c r="O685" s="2"/>
      <c r="P685" s="2"/>
      <c r="Q685" s="8"/>
      <c r="R685" s="2"/>
      <c r="S685" s="2"/>
      <c r="T685" s="2"/>
      <c r="U685" s="2"/>
      <c r="V685" s="2"/>
      <c r="W685" s="2"/>
      <c r="X685" s="2"/>
      <c r="Y685" s="2"/>
      <c r="Z685" s="2"/>
    </row>
    <row r="686" ht="13.6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19"/>
      <c r="O686" s="2"/>
      <c r="P686" s="2"/>
      <c r="Q686" s="8"/>
      <c r="R686" s="2"/>
      <c r="S686" s="2"/>
      <c r="T686" s="2"/>
      <c r="U686" s="2"/>
      <c r="V686" s="2"/>
      <c r="W686" s="2"/>
      <c r="X686" s="2"/>
      <c r="Y686" s="2"/>
      <c r="Z686" s="2"/>
    </row>
    <row r="687" ht="13.6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19"/>
      <c r="O687" s="2"/>
      <c r="P687" s="2"/>
      <c r="Q687" s="8"/>
      <c r="R687" s="2"/>
      <c r="S687" s="2"/>
      <c r="T687" s="2"/>
      <c r="U687" s="2"/>
      <c r="V687" s="2"/>
      <c r="W687" s="2"/>
      <c r="X687" s="2"/>
      <c r="Y687" s="2"/>
      <c r="Z687" s="2"/>
    </row>
    <row r="688" ht="13.6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19"/>
      <c r="O688" s="2"/>
      <c r="P688" s="2"/>
      <c r="Q688" s="8"/>
      <c r="R688" s="2"/>
      <c r="S688" s="2"/>
      <c r="T688" s="2"/>
      <c r="U688" s="2"/>
      <c r="V688" s="2"/>
      <c r="W688" s="2"/>
      <c r="X688" s="2"/>
      <c r="Y688" s="2"/>
      <c r="Z688" s="2"/>
    </row>
    <row r="689" ht="13.6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19"/>
      <c r="O689" s="2"/>
      <c r="P689" s="2"/>
      <c r="Q689" s="8"/>
      <c r="R689" s="2"/>
      <c r="S689" s="2"/>
      <c r="T689" s="2"/>
      <c r="U689" s="2"/>
      <c r="V689" s="2"/>
      <c r="W689" s="2"/>
      <c r="X689" s="2"/>
      <c r="Y689" s="2"/>
      <c r="Z689" s="2"/>
    </row>
    <row r="690" ht="13.6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19"/>
      <c r="O690" s="2"/>
      <c r="P690" s="2"/>
      <c r="Q690" s="8"/>
      <c r="R690" s="2"/>
      <c r="S690" s="2"/>
      <c r="T690" s="2"/>
      <c r="U690" s="2"/>
      <c r="V690" s="2"/>
      <c r="W690" s="2"/>
      <c r="X690" s="2"/>
      <c r="Y690" s="2"/>
      <c r="Z690" s="2"/>
    </row>
    <row r="691" ht="13.6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19"/>
      <c r="O691" s="2"/>
      <c r="P691" s="2"/>
      <c r="Q691" s="8"/>
      <c r="R691" s="2"/>
      <c r="S691" s="2"/>
      <c r="T691" s="2"/>
      <c r="U691" s="2"/>
      <c r="V691" s="2"/>
      <c r="W691" s="2"/>
      <c r="X691" s="2"/>
      <c r="Y691" s="2"/>
      <c r="Z691" s="2"/>
    </row>
    <row r="692" ht="13.6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19"/>
      <c r="O692" s="2"/>
      <c r="P692" s="2"/>
      <c r="Q692" s="8"/>
      <c r="R692" s="2"/>
      <c r="S692" s="2"/>
      <c r="T692" s="2"/>
      <c r="U692" s="2"/>
      <c r="V692" s="2"/>
      <c r="W692" s="2"/>
      <c r="X692" s="2"/>
      <c r="Y692" s="2"/>
      <c r="Z692" s="2"/>
    </row>
    <row r="693" ht="13.6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19"/>
      <c r="O693" s="2"/>
      <c r="P693" s="2"/>
      <c r="Q693" s="8"/>
      <c r="R693" s="2"/>
      <c r="S693" s="2"/>
      <c r="T693" s="2"/>
      <c r="U693" s="2"/>
      <c r="V693" s="2"/>
      <c r="W693" s="2"/>
      <c r="X693" s="2"/>
      <c r="Y693" s="2"/>
      <c r="Z693" s="2"/>
    </row>
    <row r="694" ht="13.6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19"/>
      <c r="O694" s="2"/>
      <c r="P694" s="2"/>
      <c r="Q694" s="8"/>
      <c r="R694" s="2"/>
      <c r="S694" s="2"/>
      <c r="T694" s="2"/>
      <c r="U694" s="2"/>
      <c r="V694" s="2"/>
      <c r="W694" s="2"/>
      <c r="X694" s="2"/>
      <c r="Y694" s="2"/>
      <c r="Z694" s="2"/>
    </row>
    <row r="695" ht="13.6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19"/>
      <c r="O695" s="2"/>
      <c r="P695" s="2"/>
      <c r="Q695" s="8"/>
      <c r="R695" s="2"/>
      <c r="S695" s="2"/>
      <c r="T695" s="2"/>
      <c r="U695" s="2"/>
      <c r="V695" s="2"/>
      <c r="W695" s="2"/>
      <c r="X695" s="2"/>
      <c r="Y695" s="2"/>
      <c r="Z695" s="2"/>
    </row>
    <row r="696" ht="13.6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19"/>
      <c r="O696" s="2"/>
      <c r="P696" s="2"/>
      <c r="Q696" s="8"/>
      <c r="R696" s="2"/>
      <c r="S696" s="2"/>
      <c r="T696" s="2"/>
      <c r="U696" s="2"/>
      <c r="V696" s="2"/>
      <c r="W696" s="2"/>
      <c r="X696" s="2"/>
      <c r="Y696" s="2"/>
      <c r="Z696" s="2"/>
    </row>
    <row r="697" ht="13.6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19"/>
      <c r="O697" s="2"/>
      <c r="P697" s="2"/>
      <c r="Q697" s="8"/>
      <c r="R697" s="2"/>
      <c r="S697" s="2"/>
      <c r="T697" s="2"/>
      <c r="U697" s="2"/>
      <c r="V697" s="2"/>
      <c r="W697" s="2"/>
      <c r="X697" s="2"/>
      <c r="Y697" s="2"/>
      <c r="Z697" s="2"/>
    </row>
    <row r="698" ht="13.6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19"/>
      <c r="O698" s="2"/>
      <c r="P698" s="2"/>
      <c r="Q698" s="8"/>
      <c r="R698" s="2"/>
      <c r="S698" s="2"/>
      <c r="T698" s="2"/>
      <c r="U698" s="2"/>
      <c r="V698" s="2"/>
      <c r="W698" s="2"/>
      <c r="X698" s="2"/>
      <c r="Y698" s="2"/>
      <c r="Z698" s="2"/>
    </row>
    <row r="699" ht="13.6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19"/>
      <c r="O699" s="2"/>
      <c r="P699" s="2"/>
      <c r="Q699" s="8"/>
      <c r="R699" s="2"/>
      <c r="S699" s="2"/>
      <c r="T699" s="2"/>
      <c r="U699" s="2"/>
      <c r="V699" s="2"/>
      <c r="W699" s="2"/>
      <c r="X699" s="2"/>
      <c r="Y699" s="2"/>
      <c r="Z699" s="2"/>
    </row>
    <row r="700" ht="13.6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19"/>
      <c r="O700" s="2"/>
      <c r="P700" s="2"/>
      <c r="Q700" s="8"/>
      <c r="R700" s="2"/>
      <c r="S700" s="2"/>
      <c r="T700" s="2"/>
      <c r="U700" s="2"/>
      <c r="V700" s="2"/>
      <c r="W700" s="2"/>
      <c r="X700" s="2"/>
      <c r="Y700" s="2"/>
      <c r="Z700" s="2"/>
    </row>
    <row r="701" ht="13.6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19"/>
      <c r="O701" s="2"/>
      <c r="P701" s="2"/>
      <c r="Q701" s="8"/>
      <c r="R701" s="2"/>
      <c r="S701" s="2"/>
      <c r="T701" s="2"/>
      <c r="U701" s="2"/>
      <c r="V701" s="2"/>
      <c r="W701" s="2"/>
      <c r="X701" s="2"/>
      <c r="Y701" s="2"/>
      <c r="Z701" s="2"/>
    </row>
    <row r="702" ht="13.6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19"/>
      <c r="O702" s="2"/>
      <c r="P702" s="2"/>
      <c r="Q702" s="8"/>
      <c r="R702" s="2"/>
      <c r="S702" s="2"/>
      <c r="T702" s="2"/>
      <c r="U702" s="2"/>
      <c r="V702" s="2"/>
      <c r="W702" s="2"/>
      <c r="X702" s="2"/>
      <c r="Y702" s="2"/>
      <c r="Z702" s="2"/>
    </row>
    <row r="703" ht="13.6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19"/>
      <c r="O703" s="2"/>
      <c r="P703" s="2"/>
      <c r="Q703" s="8"/>
      <c r="R703" s="2"/>
      <c r="S703" s="2"/>
      <c r="T703" s="2"/>
      <c r="U703" s="2"/>
      <c r="V703" s="2"/>
      <c r="W703" s="2"/>
      <c r="X703" s="2"/>
      <c r="Y703" s="2"/>
      <c r="Z703" s="2"/>
    </row>
    <row r="704" ht="13.6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19"/>
      <c r="O704" s="2"/>
      <c r="P704" s="2"/>
      <c r="Q704" s="8"/>
      <c r="R704" s="2"/>
      <c r="S704" s="2"/>
      <c r="T704" s="2"/>
      <c r="U704" s="2"/>
      <c r="V704" s="2"/>
      <c r="W704" s="2"/>
      <c r="X704" s="2"/>
      <c r="Y704" s="2"/>
      <c r="Z704" s="2"/>
    </row>
    <row r="705" ht="13.6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19"/>
      <c r="O705" s="2"/>
      <c r="P705" s="2"/>
      <c r="Q705" s="8"/>
      <c r="R705" s="2"/>
      <c r="S705" s="2"/>
      <c r="T705" s="2"/>
      <c r="U705" s="2"/>
      <c r="V705" s="2"/>
      <c r="W705" s="2"/>
      <c r="X705" s="2"/>
      <c r="Y705" s="2"/>
      <c r="Z705" s="2"/>
    </row>
    <row r="706" ht="13.6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19"/>
      <c r="O706" s="2"/>
      <c r="P706" s="2"/>
      <c r="Q706" s="8"/>
      <c r="R706" s="2"/>
      <c r="S706" s="2"/>
      <c r="T706" s="2"/>
      <c r="U706" s="2"/>
      <c r="V706" s="2"/>
      <c r="W706" s="2"/>
      <c r="X706" s="2"/>
      <c r="Y706" s="2"/>
      <c r="Z706" s="2"/>
    </row>
    <row r="707" ht="13.6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19"/>
      <c r="O707" s="2"/>
      <c r="P707" s="2"/>
      <c r="Q707" s="8"/>
      <c r="R707" s="2"/>
      <c r="S707" s="2"/>
      <c r="T707" s="2"/>
      <c r="U707" s="2"/>
      <c r="V707" s="2"/>
      <c r="W707" s="2"/>
      <c r="X707" s="2"/>
      <c r="Y707" s="2"/>
      <c r="Z707" s="2"/>
    </row>
    <row r="708" ht="13.6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19"/>
      <c r="O708" s="2"/>
      <c r="P708" s="2"/>
      <c r="Q708" s="8"/>
      <c r="R708" s="2"/>
      <c r="S708" s="2"/>
      <c r="T708" s="2"/>
      <c r="U708" s="2"/>
      <c r="V708" s="2"/>
      <c r="W708" s="2"/>
      <c r="X708" s="2"/>
      <c r="Y708" s="2"/>
      <c r="Z708" s="2"/>
    </row>
    <row r="709" ht="13.6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19"/>
      <c r="O709" s="2"/>
      <c r="P709" s="2"/>
      <c r="Q709" s="8"/>
      <c r="R709" s="2"/>
      <c r="S709" s="2"/>
      <c r="T709" s="2"/>
      <c r="U709" s="2"/>
      <c r="V709" s="2"/>
      <c r="W709" s="2"/>
      <c r="X709" s="2"/>
      <c r="Y709" s="2"/>
      <c r="Z709" s="2"/>
    </row>
    <row r="710" ht="13.6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19"/>
      <c r="O710" s="2"/>
      <c r="P710" s="2"/>
      <c r="Q710" s="8"/>
      <c r="R710" s="2"/>
      <c r="S710" s="2"/>
      <c r="T710" s="2"/>
      <c r="U710" s="2"/>
      <c r="V710" s="2"/>
      <c r="W710" s="2"/>
      <c r="X710" s="2"/>
      <c r="Y710" s="2"/>
      <c r="Z710" s="2"/>
    </row>
    <row r="711" ht="13.6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19"/>
      <c r="O711" s="2"/>
      <c r="P711" s="2"/>
      <c r="Q711" s="8"/>
      <c r="R711" s="2"/>
      <c r="S711" s="2"/>
      <c r="T711" s="2"/>
      <c r="U711" s="2"/>
      <c r="V711" s="2"/>
      <c r="W711" s="2"/>
      <c r="X711" s="2"/>
      <c r="Y711" s="2"/>
      <c r="Z711" s="2"/>
    </row>
    <row r="712" ht="13.6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19"/>
      <c r="O712" s="2"/>
      <c r="P712" s="2"/>
      <c r="Q712" s="8"/>
      <c r="R712" s="2"/>
      <c r="S712" s="2"/>
      <c r="T712" s="2"/>
      <c r="U712" s="2"/>
      <c r="V712" s="2"/>
      <c r="W712" s="2"/>
      <c r="X712" s="2"/>
      <c r="Y712" s="2"/>
      <c r="Z712" s="2"/>
    </row>
    <row r="713" ht="13.6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19"/>
      <c r="O713" s="2"/>
      <c r="P713" s="2"/>
      <c r="Q713" s="8"/>
      <c r="R713" s="2"/>
      <c r="S713" s="2"/>
      <c r="T713" s="2"/>
      <c r="U713" s="2"/>
      <c r="V713" s="2"/>
      <c r="W713" s="2"/>
      <c r="X713" s="2"/>
      <c r="Y713" s="2"/>
      <c r="Z713" s="2"/>
    </row>
    <row r="714" ht="13.6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19"/>
      <c r="O714" s="2"/>
      <c r="P714" s="2"/>
      <c r="Q714" s="8"/>
      <c r="R714" s="2"/>
      <c r="S714" s="2"/>
      <c r="T714" s="2"/>
      <c r="U714" s="2"/>
      <c r="V714" s="2"/>
      <c r="W714" s="2"/>
      <c r="X714" s="2"/>
      <c r="Y714" s="2"/>
      <c r="Z714" s="2"/>
    </row>
    <row r="715" ht="13.6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19"/>
      <c r="O715" s="2"/>
      <c r="P715" s="2"/>
      <c r="Q715" s="8"/>
      <c r="R715" s="2"/>
      <c r="S715" s="2"/>
      <c r="T715" s="2"/>
      <c r="U715" s="2"/>
      <c r="V715" s="2"/>
      <c r="W715" s="2"/>
      <c r="X715" s="2"/>
      <c r="Y715" s="2"/>
      <c r="Z715" s="2"/>
    </row>
    <row r="716" ht="13.6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19"/>
      <c r="O716" s="2"/>
      <c r="P716" s="2"/>
      <c r="Q716" s="8"/>
      <c r="R716" s="2"/>
      <c r="S716" s="2"/>
      <c r="T716" s="2"/>
      <c r="U716" s="2"/>
      <c r="V716" s="2"/>
      <c r="W716" s="2"/>
      <c r="X716" s="2"/>
      <c r="Y716" s="2"/>
      <c r="Z716" s="2"/>
    </row>
    <row r="717" ht="13.6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19"/>
      <c r="O717" s="2"/>
      <c r="P717" s="2"/>
      <c r="Q717" s="8"/>
      <c r="R717" s="2"/>
      <c r="S717" s="2"/>
      <c r="T717" s="2"/>
      <c r="U717" s="2"/>
      <c r="V717" s="2"/>
      <c r="W717" s="2"/>
      <c r="X717" s="2"/>
      <c r="Y717" s="2"/>
      <c r="Z717" s="2"/>
    </row>
    <row r="718" ht="13.6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19"/>
      <c r="O718" s="2"/>
      <c r="P718" s="2"/>
      <c r="Q718" s="8"/>
      <c r="R718" s="2"/>
      <c r="S718" s="2"/>
      <c r="T718" s="2"/>
      <c r="U718" s="2"/>
      <c r="V718" s="2"/>
      <c r="W718" s="2"/>
      <c r="X718" s="2"/>
      <c r="Y718" s="2"/>
      <c r="Z718" s="2"/>
    </row>
    <row r="719" ht="13.6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19"/>
      <c r="O719" s="2"/>
      <c r="P719" s="2"/>
      <c r="Q719" s="8"/>
      <c r="R719" s="2"/>
      <c r="S719" s="2"/>
      <c r="T719" s="2"/>
      <c r="U719" s="2"/>
      <c r="V719" s="2"/>
      <c r="W719" s="2"/>
      <c r="X719" s="2"/>
      <c r="Y719" s="2"/>
      <c r="Z719" s="2"/>
    </row>
    <row r="720" ht="13.6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19"/>
      <c r="O720" s="2"/>
      <c r="P720" s="2"/>
      <c r="Q720" s="8"/>
      <c r="R720" s="2"/>
      <c r="S720" s="2"/>
      <c r="T720" s="2"/>
      <c r="U720" s="2"/>
      <c r="V720" s="2"/>
      <c r="W720" s="2"/>
      <c r="X720" s="2"/>
      <c r="Y720" s="2"/>
      <c r="Z720" s="2"/>
    </row>
    <row r="721" ht="13.6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19"/>
      <c r="O721" s="2"/>
      <c r="P721" s="2"/>
      <c r="Q721" s="8"/>
      <c r="R721" s="2"/>
      <c r="S721" s="2"/>
      <c r="T721" s="2"/>
      <c r="U721" s="2"/>
      <c r="V721" s="2"/>
      <c r="W721" s="2"/>
      <c r="X721" s="2"/>
      <c r="Y721" s="2"/>
      <c r="Z721" s="2"/>
    </row>
    <row r="722" ht="13.6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19"/>
      <c r="O722" s="2"/>
      <c r="P722" s="2"/>
      <c r="Q722" s="8"/>
      <c r="R722" s="2"/>
      <c r="S722" s="2"/>
      <c r="T722" s="2"/>
      <c r="U722" s="2"/>
      <c r="V722" s="2"/>
      <c r="W722" s="2"/>
      <c r="X722" s="2"/>
      <c r="Y722" s="2"/>
      <c r="Z722" s="2"/>
    </row>
    <row r="723" ht="13.6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19"/>
      <c r="O723" s="2"/>
      <c r="P723" s="2"/>
      <c r="Q723" s="8"/>
      <c r="R723" s="2"/>
      <c r="S723" s="2"/>
      <c r="T723" s="2"/>
      <c r="U723" s="2"/>
      <c r="V723" s="2"/>
      <c r="W723" s="2"/>
      <c r="X723" s="2"/>
      <c r="Y723" s="2"/>
      <c r="Z723" s="2"/>
    </row>
    <row r="724" ht="13.6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19"/>
      <c r="O724" s="2"/>
      <c r="P724" s="2"/>
      <c r="Q724" s="8"/>
      <c r="R724" s="2"/>
      <c r="S724" s="2"/>
      <c r="T724" s="2"/>
      <c r="U724" s="2"/>
      <c r="V724" s="2"/>
      <c r="W724" s="2"/>
      <c r="X724" s="2"/>
      <c r="Y724" s="2"/>
      <c r="Z724" s="2"/>
    </row>
    <row r="725" ht="13.6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19"/>
      <c r="O725" s="2"/>
      <c r="P725" s="2"/>
      <c r="Q725" s="8"/>
      <c r="R725" s="2"/>
      <c r="S725" s="2"/>
      <c r="T725" s="2"/>
      <c r="U725" s="2"/>
      <c r="V725" s="2"/>
      <c r="W725" s="2"/>
      <c r="X725" s="2"/>
      <c r="Y725" s="2"/>
      <c r="Z725" s="2"/>
    </row>
    <row r="726" ht="13.6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19"/>
      <c r="O726" s="2"/>
      <c r="P726" s="2"/>
      <c r="Q726" s="8"/>
      <c r="R726" s="2"/>
      <c r="S726" s="2"/>
      <c r="T726" s="2"/>
      <c r="U726" s="2"/>
      <c r="V726" s="2"/>
      <c r="W726" s="2"/>
      <c r="X726" s="2"/>
      <c r="Y726" s="2"/>
      <c r="Z726" s="2"/>
    </row>
    <row r="727" ht="13.6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19"/>
      <c r="O727" s="2"/>
      <c r="P727" s="2"/>
      <c r="Q727" s="8"/>
      <c r="R727" s="2"/>
      <c r="S727" s="2"/>
      <c r="T727" s="2"/>
      <c r="U727" s="2"/>
      <c r="V727" s="2"/>
      <c r="W727" s="2"/>
      <c r="X727" s="2"/>
      <c r="Y727" s="2"/>
      <c r="Z727" s="2"/>
    </row>
    <row r="728" ht="13.6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19"/>
      <c r="O728" s="2"/>
      <c r="P728" s="2"/>
      <c r="Q728" s="8"/>
      <c r="R728" s="2"/>
      <c r="S728" s="2"/>
      <c r="T728" s="2"/>
      <c r="U728" s="2"/>
      <c r="V728" s="2"/>
      <c r="W728" s="2"/>
      <c r="X728" s="2"/>
      <c r="Y728" s="2"/>
      <c r="Z728" s="2"/>
    </row>
    <row r="729" ht="13.6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19"/>
      <c r="O729" s="2"/>
      <c r="P729" s="2"/>
      <c r="Q729" s="8"/>
      <c r="R729" s="2"/>
      <c r="S729" s="2"/>
      <c r="T729" s="2"/>
      <c r="U729" s="2"/>
      <c r="V729" s="2"/>
      <c r="W729" s="2"/>
      <c r="X729" s="2"/>
      <c r="Y729" s="2"/>
      <c r="Z729" s="2"/>
    </row>
    <row r="730" ht="13.6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19"/>
      <c r="O730" s="2"/>
      <c r="P730" s="2"/>
      <c r="Q730" s="8"/>
      <c r="R730" s="2"/>
      <c r="S730" s="2"/>
      <c r="T730" s="2"/>
      <c r="U730" s="2"/>
      <c r="V730" s="2"/>
      <c r="W730" s="2"/>
      <c r="X730" s="2"/>
      <c r="Y730" s="2"/>
      <c r="Z730" s="2"/>
    </row>
    <row r="731" ht="13.6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19"/>
      <c r="O731" s="2"/>
      <c r="P731" s="2"/>
      <c r="Q731" s="8"/>
      <c r="R731" s="2"/>
      <c r="S731" s="2"/>
      <c r="T731" s="2"/>
      <c r="U731" s="2"/>
      <c r="V731" s="2"/>
      <c r="W731" s="2"/>
      <c r="X731" s="2"/>
      <c r="Y731" s="2"/>
      <c r="Z731" s="2"/>
    </row>
    <row r="732" ht="13.6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19"/>
      <c r="O732" s="2"/>
      <c r="P732" s="2"/>
      <c r="Q732" s="8"/>
      <c r="R732" s="2"/>
      <c r="S732" s="2"/>
      <c r="T732" s="2"/>
      <c r="U732" s="2"/>
      <c r="V732" s="2"/>
      <c r="W732" s="2"/>
      <c r="X732" s="2"/>
      <c r="Y732" s="2"/>
      <c r="Z732" s="2"/>
    </row>
    <row r="733" ht="13.6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19"/>
      <c r="O733" s="2"/>
      <c r="P733" s="2"/>
      <c r="Q733" s="8"/>
      <c r="R733" s="2"/>
      <c r="S733" s="2"/>
      <c r="T733" s="2"/>
      <c r="U733" s="2"/>
      <c r="V733" s="2"/>
      <c r="W733" s="2"/>
      <c r="X733" s="2"/>
      <c r="Y733" s="2"/>
      <c r="Z733" s="2"/>
    </row>
    <row r="734" ht="13.6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19"/>
      <c r="O734" s="2"/>
      <c r="P734" s="2"/>
      <c r="Q734" s="8"/>
      <c r="R734" s="2"/>
      <c r="S734" s="2"/>
      <c r="T734" s="2"/>
      <c r="U734" s="2"/>
      <c r="V734" s="2"/>
      <c r="W734" s="2"/>
      <c r="X734" s="2"/>
      <c r="Y734" s="2"/>
      <c r="Z734" s="2"/>
    </row>
    <row r="735" ht="13.6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19"/>
      <c r="O735" s="2"/>
      <c r="P735" s="2"/>
      <c r="Q735" s="8"/>
      <c r="R735" s="2"/>
      <c r="S735" s="2"/>
      <c r="T735" s="2"/>
      <c r="U735" s="2"/>
      <c r="V735" s="2"/>
      <c r="W735" s="2"/>
      <c r="X735" s="2"/>
      <c r="Y735" s="2"/>
      <c r="Z735" s="2"/>
    </row>
    <row r="736" ht="13.6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19"/>
      <c r="O736" s="2"/>
      <c r="P736" s="2"/>
      <c r="Q736" s="8"/>
      <c r="R736" s="2"/>
      <c r="S736" s="2"/>
      <c r="T736" s="2"/>
      <c r="U736" s="2"/>
      <c r="V736" s="2"/>
      <c r="W736" s="2"/>
      <c r="X736" s="2"/>
      <c r="Y736" s="2"/>
      <c r="Z736" s="2"/>
    </row>
    <row r="737" ht="13.6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19"/>
      <c r="O737" s="2"/>
      <c r="P737" s="2"/>
      <c r="Q737" s="8"/>
      <c r="R737" s="2"/>
      <c r="S737" s="2"/>
      <c r="T737" s="2"/>
      <c r="U737" s="2"/>
      <c r="V737" s="2"/>
      <c r="W737" s="2"/>
      <c r="X737" s="2"/>
      <c r="Y737" s="2"/>
      <c r="Z737" s="2"/>
    </row>
    <row r="738" ht="13.6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19"/>
      <c r="O738" s="2"/>
      <c r="P738" s="2"/>
      <c r="Q738" s="8"/>
      <c r="R738" s="2"/>
      <c r="S738" s="2"/>
      <c r="T738" s="2"/>
      <c r="U738" s="2"/>
      <c r="V738" s="2"/>
      <c r="W738" s="2"/>
      <c r="X738" s="2"/>
      <c r="Y738" s="2"/>
      <c r="Z738" s="2"/>
    </row>
    <row r="739" ht="13.6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19"/>
      <c r="O739" s="2"/>
      <c r="P739" s="2"/>
      <c r="Q739" s="8"/>
      <c r="R739" s="2"/>
      <c r="S739" s="2"/>
      <c r="T739" s="2"/>
      <c r="U739" s="2"/>
      <c r="V739" s="2"/>
      <c r="W739" s="2"/>
      <c r="X739" s="2"/>
      <c r="Y739" s="2"/>
      <c r="Z739" s="2"/>
    </row>
    <row r="740" ht="13.6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19"/>
      <c r="O740" s="2"/>
      <c r="P740" s="2"/>
      <c r="Q740" s="8"/>
      <c r="R740" s="2"/>
      <c r="S740" s="2"/>
      <c r="T740" s="2"/>
      <c r="U740" s="2"/>
      <c r="V740" s="2"/>
      <c r="W740" s="2"/>
      <c r="X740" s="2"/>
      <c r="Y740" s="2"/>
      <c r="Z740" s="2"/>
    </row>
    <row r="741" ht="13.6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19"/>
      <c r="O741" s="2"/>
      <c r="P741" s="2"/>
      <c r="Q741" s="8"/>
      <c r="R741" s="2"/>
      <c r="S741" s="2"/>
      <c r="T741" s="2"/>
      <c r="U741" s="2"/>
      <c r="V741" s="2"/>
      <c r="W741" s="2"/>
      <c r="X741" s="2"/>
      <c r="Y741" s="2"/>
      <c r="Z741" s="2"/>
    </row>
    <row r="742" ht="13.6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19"/>
      <c r="O742" s="2"/>
      <c r="P742" s="2"/>
      <c r="Q742" s="8"/>
      <c r="R742" s="2"/>
      <c r="S742" s="2"/>
      <c r="T742" s="2"/>
      <c r="U742" s="2"/>
      <c r="V742" s="2"/>
      <c r="W742" s="2"/>
      <c r="X742" s="2"/>
      <c r="Y742" s="2"/>
      <c r="Z742" s="2"/>
    </row>
    <row r="743" ht="13.6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19"/>
      <c r="O743" s="2"/>
      <c r="P743" s="2"/>
      <c r="Q743" s="8"/>
      <c r="R743" s="2"/>
      <c r="S743" s="2"/>
      <c r="T743" s="2"/>
      <c r="U743" s="2"/>
      <c r="V743" s="2"/>
      <c r="W743" s="2"/>
      <c r="X743" s="2"/>
      <c r="Y743" s="2"/>
      <c r="Z743" s="2"/>
    </row>
    <row r="744" ht="13.6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19"/>
      <c r="O744" s="2"/>
      <c r="P744" s="2"/>
      <c r="Q744" s="8"/>
      <c r="R744" s="2"/>
      <c r="S744" s="2"/>
      <c r="T744" s="2"/>
      <c r="U744" s="2"/>
      <c r="V744" s="2"/>
      <c r="W744" s="2"/>
      <c r="X744" s="2"/>
      <c r="Y744" s="2"/>
      <c r="Z744" s="2"/>
    </row>
    <row r="745" ht="13.6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19"/>
      <c r="O745" s="2"/>
      <c r="P745" s="2"/>
      <c r="Q745" s="8"/>
      <c r="R745" s="2"/>
      <c r="S745" s="2"/>
      <c r="T745" s="2"/>
      <c r="U745" s="2"/>
      <c r="V745" s="2"/>
      <c r="W745" s="2"/>
      <c r="X745" s="2"/>
      <c r="Y745" s="2"/>
      <c r="Z745" s="2"/>
    </row>
    <row r="746" ht="13.6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19"/>
      <c r="O746" s="2"/>
      <c r="P746" s="2"/>
      <c r="Q746" s="8"/>
      <c r="R746" s="2"/>
      <c r="S746" s="2"/>
      <c r="T746" s="2"/>
      <c r="U746" s="2"/>
      <c r="V746" s="2"/>
      <c r="W746" s="2"/>
      <c r="X746" s="2"/>
      <c r="Y746" s="2"/>
      <c r="Z746" s="2"/>
    </row>
    <row r="747" ht="13.6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19"/>
      <c r="O747" s="2"/>
      <c r="P747" s="2"/>
      <c r="Q747" s="8"/>
      <c r="R747" s="2"/>
      <c r="S747" s="2"/>
      <c r="T747" s="2"/>
      <c r="U747" s="2"/>
      <c r="V747" s="2"/>
      <c r="W747" s="2"/>
      <c r="X747" s="2"/>
      <c r="Y747" s="2"/>
      <c r="Z747" s="2"/>
    </row>
    <row r="748" ht="13.6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19"/>
      <c r="O748" s="2"/>
      <c r="P748" s="2"/>
      <c r="Q748" s="8"/>
      <c r="R748" s="2"/>
      <c r="S748" s="2"/>
      <c r="T748" s="2"/>
      <c r="U748" s="2"/>
      <c r="V748" s="2"/>
      <c r="W748" s="2"/>
      <c r="X748" s="2"/>
      <c r="Y748" s="2"/>
      <c r="Z748" s="2"/>
    </row>
    <row r="749" ht="13.6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19"/>
      <c r="O749" s="2"/>
      <c r="P749" s="2"/>
      <c r="Q749" s="8"/>
      <c r="R749" s="2"/>
      <c r="S749" s="2"/>
      <c r="T749" s="2"/>
      <c r="U749" s="2"/>
      <c r="V749" s="2"/>
      <c r="W749" s="2"/>
      <c r="X749" s="2"/>
      <c r="Y749" s="2"/>
      <c r="Z749" s="2"/>
    </row>
    <row r="750" ht="13.6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19"/>
      <c r="O750" s="2"/>
      <c r="P750" s="2"/>
      <c r="Q750" s="8"/>
      <c r="R750" s="2"/>
      <c r="S750" s="2"/>
      <c r="T750" s="2"/>
      <c r="U750" s="2"/>
      <c r="V750" s="2"/>
      <c r="W750" s="2"/>
      <c r="X750" s="2"/>
      <c r="Y750" s="2"/>
      <c r="Z750" s="2"/>
    </row>
    <row r="751" ht="13.6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19"/>
      <c r="O751" s="2"/>
      <c r="P751" s="2"/>
      <c r="Q751" s="8"/>
      <c r="R751" s="2"/>
      <c r="S751" s="2"/>
      <c r="T751" s="2"/>
      <c r="U751" s="2"/>
      <c r="V751" s="2"/>
      <c r="W751" s="2"/>
      <c r="X751" s="2"/>
      <c r="Y751" s="2"/>
      <c r="Z751" s="2"/>
    </row>
    <row r="752" ht="13.6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19"/>
      <c r="O752" s="2"/>
      <c r="P752" s="2"/>
      <c r="Q752" s="8"/>
      <c r="R752" s="2"/>
      <c r="S752" s="2"/>
      <c r="T752" s="2"/>
      <c r="U752" s="2"/>
      <c r="V752" s="2"/>
      <c r="W752" s="2"/>
      <c r="X752" s="2"/>
      <c r="Y752" s="2"/>
      <c r="Z752" s="2"/>
    </row>
    <row r="753" ht="13.6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19"/>
      <c r="O753" s="2"/>
      <c r="P753" s="2"/>
      <c r="Q753" s="8"/>
      <c r="R753" s="2"/>
      <c r="S753" s="2"/>
      <c r="T753" s="2"/>
      <c r="U753" s="2"/>
      <c r="V753" s="2"/>
      <c r="W753" s="2"/>
      <c r="X753" s="2"/>
      <c r="Y753" s="2"/>
      <c r="Z753" s="2"/>
    </row>
    <row r="754" ht="13.6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19"/>
      <c r="O754" s="2"/>
      <c r="P754" s="2"/>
      <c r="Q754" s="8"/>
      <c r="R754" s="2"/>
      <c r="S754" s="2"/>
      <c r="T754" s="2"/>
      <c r="U754" s="2"/>
      <c r="V754" s="2"/>
      <c r="W754" s="2"/>
      <c r="X754" s="2"/>
      <c r="Y754" s="2"/>
      <c r="Z754" s="2"/>
    </row>
    <row r="755" ht="13.6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19"/>
      <c r="O755" s="2"/>
      <c r="P755" s="2"/>
      <c r="Q755" s="8"/>
      <c r="R755" s="2"/>
      <c r="S755" s="2"/>
      <c r="T755" s="2"/>
      <c r="U755" s="2"/>
      <c r="V755" s="2"/>
      <c r="W755" s="2"/>
      <c r="X755" s="2"/>
      <c r="Y755" s="2"/>
      <c r="Z755" s="2"/>
    </row>
    <row r="756" ht="13.6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19"/>
      <c r="O756" s="2"/>
      <c r="P756" s="2"/>
      <c r="Q756" s="8"/>
      <c r="R756" s="2"/>
      <c r="S756" s="2"/>
      <c r="T756" s="2"/>
      <c r="U756" s="2"/>
      <c r="V756" s="2"/>
      <c r="W756" s="2"/>
      <c r="X756" s="2"/>
      <c r="Y756" s="2"/>
      <c r="Z756" s="2"/>
    </row>
    <row r="757" ht="13.6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19"/>
      <c r="O757" s="2"/>
      <c r="P757" s="2"/>
      <c r="Q757" s="8"/>
      <c r="R757" s="2"/>
      <c r="S757" s="2"/>
      <c r="T757" s="2"/>
      <c r="U757" s="2"/>
      <c r="V757" s="2"/>
      <c r="W757" s="2"/>
      <c r="X757" s="2"/>
      <c r="Y757" s="2"/>
      <c r="Z757" s="2"/>
    </row>
    <row r="758" ht="13.6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19"/>
      <c r="O758" s="2"/>
      <c r="P758" s="2"/>
      <c r="Q758" s="8"/>
      <c r="R758" s="2"/>
      <c r="S758" s="2"/>
      <c r="T758" s="2"/>
      <c r="U758" s="2"/>
      <c r="V758" s="2"/>
      <c r="W758" s="2"/>
      <c r="X758" s="2"/>
      <c r="Y758" s="2"/>
      <c r="Z758" s="2"/>
    </row>
    <row r="759" ht="13.6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19"/>
      <c r="O759" s="2"/>
      <c r="P759" s="2"/>
      <c r="Q759" s="8"/>
      <c r="R759" s="2"/>
      <c r="S759" s="2"/>
      <c r="T759" s="2"/>
      <c r="U759" s="2"/>
      <c r="V759" s="2"/>
      <c r="W759" s="2"/>
      <c r="X759" s="2"/>
      <c r="Y759" s="2"/>
      <c r="Z759" s="2"/>
    </row>
    <row r="760" ht="13.6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19"/>
      <c r="O760" s="2"/>
      <c r="P760" s="2"/>
      <c r="Q760" s="8"/>
      <c r="R760" s="2"/>
      <c r="S760" s="2"/>
      <c r="T760" s="2"/>
      <c r="U760" s="2"/>
      <c r="V760" s="2"/>
      <c r="W760" s="2"/>
      <c r="X760" s="2"/>
      <c r="Y760" s="2"/>
      <c r="Z760" s="2"/>
    </row>
    <row r="761" ht="13.6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19"/>
      <c r="O761" s="2"/>
      <c r="P761" s="2"/>
      <c r="Q761" s="8"/>
      <c r="R761" s="2"/>
      <c r="S761" s="2"/>
      <c r="T761" s="2"/>
      <c r="U761" s="2"/>
      <c r="V761" s="2"/>
      <c r="W761" s="2"/>
      <c r="X761" s="2"/>
      <c r="Y761" s="2"/>
      <c r="Z761" s="2"/>
    </row>
    <row r="762" ht="13.6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19"/>
      <c r="O762" s="2"/>
      <c r="P762" s="2"/>
      <c r="Q762" s="8"/>
      <c r="R762" s="2"/>
      <c r="S762" s="2"/>
      <c r="T762" s="2"/>
      <c r="U762" s="2"/>
      <c r="V762" s="2"/>
      <c r="W762" s="2"/>
      <c r="X762" s="2"/>
      <c r="Y762" s="2"/>
      <c r="Z762" s="2"/>
    </row>
    <row r="763" ht="13.6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19"/>
      <c r="O763" s="2"/>
      <c r="P763" s="2"/>
      <c r="Q763" s="8"/>
      <c r="R763" s="2"/>
      <c r="S763" s="2"/>
      <c r="T763" s="2"/>
      <c r="U763" s="2"/>
      <c r="V763" s="2"/>
      <c r="W763" s="2"/>
      <c r="X763" s="2"/>
      <c r="Y763" s="2"/>
      <c r="Z763" s="2"/>
    </row>
    <row r="764" ht="13.6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19"/>
      <c r="O764" s="2"/>
      <c r="P764" s="2"/>
      <c r="Q764" s="8"/>
      <c r="R764" s="2"/>
      <c r="S764" s="2"/>
      <c r="T764" s="2"/>
      <c r="U764" s="2"/>
      <c r="V764" s="2"/>
      <c r="W764" s="2"/>
      <c r="X764" s="2"/>
      <c r="Y764" s="2"/>
      <c r="Z764" s="2"/>
    </row>
    <row r="765" ht="13.6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19"/>
      <c r="O765" s="2"/>
      <c r="P765" s="2"/>
      <c r="Q765" s="8"/>
      <c r="R765" s="2"/>
      <c r="S765" s="2"/>
      <c r="T765" s="2"/>
      <c r="U765" s="2"/>
      <c r="V765" s="2"/>
      <c r="W765" s="2"/>
      <c r="X765" s="2"/>
      <c r="Y765" s="2"/>
      <c r="Z765" s="2"/>
    </row>
    <row r="766" ht="13.6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19"/>
      <c r="O766" s="2"/>
      <c r="P766" s="2"/>
      <c r="Q766" s="8"/>
      <c r="R766" s="2"/>
      <c r="S766" s="2"/>
      <c r="T766" s="2"/>
      <c r="U766" s="2"/>
      <c r="V766" s="2"/>
      <c r="W766" s="2"/>
      <c r="X766" s="2"/>
      <c r="Y766" s="2"/>
      <c r="Z766" s="2"/>
    </row>
    <row r="767" ht="13.6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19"/>
      <c r="O767" s="2"/>
      <c r="P767" s="2"/>
      <c r="Q767" s="8"/>
      <c r="R767" s="2"/>
      <c r="S767" s="2"/>
      <c r="T767" s="2"/>
      <c r="U767" s="2"/>
      <c r="V767" s="2"/>
      <c r="W767" s="2"/>
      <c r="X767" s="2"/>
      <c r="Y767" s="2"/>
      <c r="Z767" s="2"/>
    </row>
    <row r="768" ht="13.6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19"/>
      <c r="O768" s="2"/>
      <c r="P768" s="2"/>
      <c r="Q768" s="8"/>
      <c r="R768" s="2"/>
      <c r="S768" s="2"/>
      <c r="T768" s="2"/>
      <c r="U768" s="2"/>
      <c r="V768" s="2"/>
      <c r="W768" s="2"/>
      <c r="X768" s="2"/>
      <c r="Y768" s="2"/>
      <c r="Z768" s="2"/>
    </row>
    <row r="769" ht="13.6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19"/>
      <c r="O769" s="2"/>
      <c r="P769" s="2"/>
      <c r="Q769" s="8"/>
      <c r="R769" s="2"/>
      <c r="S769" s="2"/>
      <c r="T769" s="2"/>
      <c r="U769" s="2"/>
      <c r="V769" s="2"/>
      <c r="W769" s="2"/>
      <c r="X769" s="2"/>
      <c r="Y769" s="2"/>
      <c r="Z769" s="2"/>
    </row>
    <row r="770" ht="13.6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19"/>
      <c r="O770" s="2"/>
      <c r="P770" s="2"/>
      <c r="Q770" s="8"/>
      <c r="R770" s="2"/>
      <c r="S770" s="2"/>
      <c r="T770" s="2"/>
      <c r="U770" s="2"/>
      <c r="V770" s="2"/>
      <c r="W770" s="2"/>
      <c r="X770" s="2"/>
      <c r="Y770" s="2"/>
      <c r="Z770" s="2"/>
    </row>
    <row r="771" ht="13.6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19"/>
      <c r="O771" s="2"/>
      <c r="P771" s="2"/>
      <c r="Q771" s="8"/>
      <c r="R771" s="2"/>
      <c r="S771" s="2"/>
      <c r="T771" s="2"/>
      <c r="U771" s="2"/>
      <c r="V771" s="2"/>
      <c r="W771" s="2"/>
      <c r="X771" s="2"/>
      <c r="Y771" s="2"/>
      <c r="Z771" s="2"/>
    </row>
    <row r="772" ht="13.6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19"/>
      <c r="O772" s="2"/>
      <c r="P772" s="2"/>
      <c r="Q772" s="8"/>
      <c r="R772" s="2"/>
      <c r="S772" s="2"/>
      <c r="T772" s="2"/>
      <c r="U772" s="2"/>
      <c r="V772" s="2"/>
      <c r="W772" s="2"/>
      <c r="X772" s="2"/>
      <c r="Y772" s="2"/>
      <c r="Z772" s="2"/>
    </row>
    <row r="773" ht="13.6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19"/>
      <c r="O773" s="2"/>
      <c r="P773" s="2"/>
      <c r="Q773" s="8"/>
      <c r="R773" s="2"/>
      <c r="S773" s="2"/>
      <c r="T773" s="2"/>
      <c r="U773" s="2"/>
      <c r="V773" s="2"/>
      <c r="W773" s="2"/>
      <c r="X773" s="2"/>
      <c r="Y773" s="2"/>
      <c r="Z773" s="2"/>
    </row>
    <row r="774" ht="13.6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19"/>
      <c r="O774" s="2"/>
      <c r="P774" s="2"/>
      <c r="Q774" s="8"/>
      <c r="R774" s="2"/>
      <c r="S774" s="2"/>
      <c r="T774" s="2"/>
      <c r="U774" s="2"/>
      <c r="V774" s="2"/>
      <c r="W774" s="2"/>
      <c r="X774" s="2"/>
      <c r="Y774" s="2"/>
      <c r="Z774" s="2"/>
    </row>
    <row r="775" ht="13.6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19"/>
      <c r="O775" s="2"/>
      <c r="P775" s="2"/>
      <c r="Q775" s="8"/>
      <c r="R775" s="2"/>
      <c r="S775" s="2"/>
      <c r="T775" s="2"/>
      <c r="U775" s="2"/>
      <c r="V775" s="2"/>
      <c r="W775" s="2"/>
      <c r="X775" s="2"/>
      <c r="Y775" s="2"/>
      <c r="Z775" s="2"/>
    </row>
    <row r="776" ht="13.6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19"/>
      <c r="O776" s="2"/>
      <c r="P776" s="2"/>
      <c r="Q776" s="8"/>
      <c r="R776" s="2"/>
      <c r="S776" s="2"/>
      <c r="T776" s="2"/>
      <c r="U776" s="2"/>
      <c r="V776" s="2"/>
      <c r="W776" s="2"/>
      <c r="X776" s="2"/>
      <c r="Y776" s="2"/>
      <c r="Z776" s="2"/>
    </row>
    <row r="777" ht="13.6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19"/>
      <c r="O777" s="2"/>
      <c r="P777" s="2"/>
      <c r="Q777" s="8"/>
      <c r="R777" s="2"/>
      <c r="S777" s="2"/>
      <c r="T777" s="2"/>
      <c r="U777" s="2"/>
      <c r="V777" s="2"/>
      <c r="W777" s="2"/>
      <c r="X777" s="2"/>
      <c r="Y777" s="2"/>
      <c r="Z777" s="2"/>
    </row>
    <row r="778" ht="13.6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19"/>
      <c r="O778" s="2"/>
      <c r="P778" s="2"/>
      <c r="Q778" s="8"/>
      <c r="R778" s="2"/>
      <c r="S778" s="2"/>
      <c r="T778" s="2"/>
      <c r="U778" s="2"/>
      <c r="V778" s="2"/>
      <c r="W778" s="2"/>
      <c r="X778" s="2"/>
      <c r="Y778" s="2"/>
      <c r="Z778" s="2"/>
    </row>
    <row r="779" ht="13.6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19"/>
      <c r="O779" s="2"/>
      <c r="P779" s="2"/>
      <c r="Q779" s="8"/>
      <c r="R779" s="2"/>
      <c r="S779" s="2"/>
      <c r="T779" s="2"/>
      <c r="U779" s="2"/>
      <c r="V779" s="2"/>
      <c r="W779" s="2"/>
      <c r="X779" s="2"/>
      <c r="Y779" s="2"/>
      <c r="Z779" s="2"/>
    </row>
    <row r="780" ht="13.6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19"/>
      <c r="O780" s="2"/>
      <c r="P780" s="2"/>
      <c r="Q780" s="8"/>
      <c r="R780" s="2"/>
      <c r="S780" s="2"/>
      <c r="T780" s="2"/>
      <c r="U780" s="2"/>
      <c r="V780" s="2"/>
      <c r="W780" s="2"/>
      <c r="X780" s="2"/>
      <c r="Y780" s="2"/>
      <c r="Z780" s="2"/>
    </row>
    <row r="781" ht="13.6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19"/>
      <c r="O781" s="2"/>
      <c r="P781" s="2"/>
      <c r="Q781" s="8"/>
      <c r="R781" s="2"/>
      <c r="S781" s="2"/>
      <c r="T781" s="2"/>
      <c r="U781" s="2"/>
      <c r="V781" s="2"/>
      <c r="W781" s="2"/>
      <c r="X781" s="2"/>
      <c r="Y781" s="2"/>
      <c r="Z781" s="2"/>
    </row>
    <row r="782" ht="13.6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19"/>
      <c r="O782" s="2"/>
      <c r="P782" s="2"/>
      <c r="Q782" s="8"/>
      <c r="R782" s="2"/>
      <c r="S782" s="2"/>
      <c r="T782" s="2"/>
      <c r="U782" s="2"/>
      <c r="V782" s="2"/>
      <c r="W782" s="2"/>
      <c r="X782" s="2"/>
      <c r="Y782" s="2"/>
      <c r="Z782" s="2"/>
    </row>
    <row r="783" ht="13.6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19"/>
      <c r="O783" s="2"/>
      <c r="P783" s="2"/>
      <c r="Q783" s="8"/>
      <c r="R783" s="2"/>
      <c r="S783" s="2"/>
      <c r="T783" s="2"/>
      <c r="U783" s="2"/>
      <c r="V783" s="2"/>
      <c r="W783" s="2"/>
      <c r="X783" s="2"/>
      <c r="Y783" s="2"/>
      <c r="Z783" s="2"/>
    </row>
    <row r="784" ht="13.6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19"/>
      <c r="O784" s="2"/>
      <c r="P784" s="2"/>
      <c r="Q784" s="8"/>
      <c r="R784" s="2"/>
      <c r="S784" s="2"/>
      <c r="T784" s="2"/>
      <c r="U784" s="2"/>
      <c r="V784" s="2"/>
      <c r="W784" s="2"/>
      <c r="X784" s="2"/>
      <c r="Y784" s="2"/>
      <c r="Z784" s="2"/>
    </row>
    <row r="785" ht="13.6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19"/>
      <c r="O785" s="2"/>
      <c r="P785" s="2"/>
      <c r="Q785" s="8"/>
      <c r="R785" s="2"/>
      <c r="S785" s="2"/>
      <c r="T785" s="2"/>
      <c r="U785" s="2"/>
      <c r="V785" s="2"/>
      <c r="W785" s="2"/>
      <c r="X785" s="2"/>
      <c r="Y785" s="2"/>
      <c r="Z785" s="2"/>
    </row>
    <row r="786" ht="13.6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19"/>
      <c r="O786" s="2"/>
      <c r="P786" s="2"/>
      <c r="Q786" s="8"/>
      <c r="R786" s="2"/>
      <c r="S786" s="2"/>
      <c r="T786" s="2"/>
      <c r="U786" s="2"/>
      <c r="V786" s="2"/>
      <c r="W786" s="2"/>
      <c r="X786" s="2"/>
      <c r="Y786" s="2"/>
      <c r="Z786" s="2"/>
    </row>
    <row r="787" ht="13.6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19"/>
      <c r="O787" s="2"/>
      <c r="P787" s="2"/>
      <c r="Q787" s="8"/>
      <c r="R787" s="2"/>
      <c r="S787" s="2"/>
      <c r="T787" s="2"/>
      <c r="U787" s="2"/>
      <c r="V787" s="2"/>
      <c r="W787" s="2"/>
      <c r="X787" s="2"/>
      <c r="Y787" s="2"/>
      <c r="Z787" s="2"/>
    </row>
    <row r="788" ht="13.6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19"/>
      <c r="O788" s="2"/>
      <c r="P788" s="2"/>
      <c r="Q788" s="8"/>
      <c r="R788" s="2"/>
      <c r="S788" s="2"/>
      <c r="T788" s="2"/>
      <c r="U788" s="2"/>
      <c r="V788" s="2"/>
      <c r="W788" s="2"/>
      <c r="X788" s="2"/>
      <c r="Y788" s="2"/>
      <c r="Z788" s="2"/>
    </row>
    <row r="789" ht="13.6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19"/>
      <c r="O789" s="2"/>
      <c r="P789" s="2"/>
      <c r="Q789" s="8"/>
      <c r="R789" s="2"/>
      <c r="S789" s="2"/>
      <c r="T789" s="2"/>
      <c r="U789" s="2"/>
      <c r="V789" s="2"/>
      <c r="W789" s="2"/>
      <c r="X789" s="2"/>
      <c r="Y789" s="2"/>
      <c r="Z789" s="2"/>
    </row>
    <row r="790" ht="13.6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19"/>
      <c r="O790" s="2"/>
      <c r="P790" s="2"/>
      <c r="Q790" s="8"/>
      <c r="R790" s="2"/>
      <c r="S790" s="2"/>
      <c r="T790" s="2"/>
      <c r="U790" s="2"/>
      <c r="V790" s="2"/>
      <c r="W790" s="2"/>
      <c r="X790" s="2"/>
      <c r="Y790" s="2"/>
      <c r="Z790" s="2"/>
    </row>
    <row r="791" ht="13.6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19"/>
      <c r="O791" s="2"/>
      <c r="P791" s="2"/>
      <c r="Q791" s="8"/>
      <c r="R791" s="2"/>
      <c r="S791" s="2"/>
      <c r="T791" s="2"/>
      <c r="U791" s="2"/>
      <c r="V791" s="2"/>
      <c r="W791" s="2"/>
      <c r="X791" s="2"/>
      <c r="Y791" s="2"/>
      <c r="Z791" s="2"/>
    </row>
    <row r="792" ht="13.6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19"/>
      <c r="O792" s="2"/>
      <c r="P792" s="2"/>
      <c r="Q792" s="8"/>
      <c r="R792" s="2"/>
      <c r="S792" s="2"/>
      <c r="T792" s="2"/>
      <c r="U792" s="2"/>
      <c r="V792" s="2"/>
      <c r="W792" s="2"/>
      <c r="X792" s="2"/>
      <c r="Y792" s="2"/>
      <c r="Z792" s="2"/>
    </row>
    <row r="793" ht="13.6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19"/>
      <c r="O793" s="2"/>
      <c r="P793" s="2"/>
      <c r="Q793" s="8"/>
      <c r="R793" s="2"/>
      <c r="S793" s="2"/>
      <c r="T793" s="2"/>
      <c r="U793" s="2"/>
      <c r="V793" s="2"/>
      <c r="W793" s="2"/>
      <c r="X793" s="2"/>
      <c r="Y793" s="2"/>
      <c r="Z793" s="2"/>
    </row>
    <row r="794" ht="13.6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19"/>
      <c r="O794" s="2"/>
      <c r="P794" s="2"/>
      <c r="Q794" s="8"/>
      <c r="R794" s="2"/>
      <c r="S794" s="2"/>
      <c r="T794" s="2"/>
      <c r="U794" s="2"/>
      <c r="V794" s="2"/>
      <c r="W794" s="2"/>
      <c r="X794" s="2"/>
      <c r="Y794" s="2"/>
      <c r="Z794" s="2"/>
    </row>
    <row r="795" ht="13.6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19"/>
      <c r="O795" s="2"/>
      <c r="P795" s="2"/>
      <c r="Q795" s="8"/>
      <c r="R795" s="2"/>
      <c r="S795" s="2"/>
      <c r="T795" s="2"/>
      <c r="U795" s="2"/>
      <c r="V795" s="2"/>
      <c r="W795" s="2"/>
      <c r="X795" s="2"/>
      <c r="Y795" s="2"/>
      <c r="Z795" s="2"/>
    </row>
    <row r="796" ht="13.6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19"/>
      <c r="O796" s="2"/>
      <c r="P796" s="2"/>
      <c r="Q796" s="8"/>
      <c r="R796" s="2"/>
      <c r="S796" s="2"/>
      <c r="T796" s="2"/>
      <c r="U796" s="2"/>
      <c r="V796" s="2"/>
      <c r="W796" s="2"/>
      <c r="X796" s="2"/>
      <c r="Y796" s="2"/>
      <c r="Z796" s="2"/>
    </row>
    <row r="797" ht="13.6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19"/>
      <c r="O797" s="2"/>
      <c r="P797" s="2"/>
      <c r="Q797" s="8"/>
      <c r="R797" s="2"/>
      <c r="S797" s="2"/>
      <c r="T797" s="2"/>
      <c r="U797" s="2"/>
      <c r="V797" s="2"/>
      <c r="W797" s="2"/>
      <c r="X797" s="2"/>
      <c r="Y797" s="2"/>
      <c r="Z797" s="2"/>
    </row>
    <row r="798" ht="13.6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19"/>
      <c r="O798" s="2"/>
      <c r="P798" s="2"/>
      <c r="Q798" s="8"/>
      <c r="R798" s="2"/>
      <c r="S798" s="2"/>
      <c r="T798" s="2"/>
      <c r="U798" s="2"/>
      <c r="V798" s="2"/>
      <c r="W798" s="2"/>
      <c r="X798" s="2"/>
      <c r="Y798" s="2"/>
      <c r="Z798" s="2"/>
    </row>
    <row r="799" ht="13.6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19"/>
      <c r="O799" s="2"/>
      <c r="P799" s="2"/>
      <c r="Q799" s="8"/>
      <c r="R799" s="2"/>
      <c r="S799" s="2"/>
      <c r="T799" s="2"/>
      <c r="U799" s="2"/>
      <c r="V799" s="2"/>
      <c r="W799" s="2"/>
      <c r="X799" s="2"/>
      <c r="Y799" s="2"/>
      <c r="Z799" s="2"/>
    </row>
    <row r="800" ht="13.6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19"/>
      <c r="O800" s="2"/>
      <c r="P800" s="2"/>
      <c r="Q800" s="8"/>
      <c r="R800" s="2"/>
      <c r="S800" s="2"/>
      <c r="T800" s="2"/>
      <c r="U800" s="2"/>
      <c r="V800" s="2"/>
      <c r="W800" s="2"/>
      <c r="X800" s="2"/>
      <c r="Y800" s="2"/>
      <c r="Z800" s="2"/>
    </row>
    <row r="801" ht="13.6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19"/>
      <c r="O801" s="2"/>
      <c r="P801" s="2"/>
      <c r="Q801" s="8"/>
      <c r="R801" s="2"/>
      <c r="S801" s="2"/>
      <c r="T801" s="2"/>
      <c r="U801" s="2"/>
      <c r="V801" s="2"/>
      <c r="W801" s="2"/>
      <c r="X801" s="2"/>
      <c r="Y801" s="2"/>
      <c r="Z801" s="2"/>
    </row>
    <row r="802" ht="13.6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19"/>
      <c r="O802" s="2"/>
      <c r="P802" s="2"/>
      <c r="Q802" s="8"/>
      <c r="R802" s="2"/>
      <c r="S802" s="2"/>
      <c r="T802" s="2"/>
      <c r="U802" s="2"/>
      <c r="V802" s="2"/>
      <c r="W802" s="2"/>
      <c r="X802" s="2"/>
      <c r="Y802" s="2"/>
      <c r="Z802" s="2"/>
    </row>
    <row r="803" ht="13.6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19"/>
      <c r="O803" s="2"/>
      <c r="P803" s="2"/>
      <c r="Q803" s="8"/>
      <c r="R803" s="2"/>
      <c r="S803" s="2"/>
      <c r="T803" s="2"/>
      <c r="U803" s="2"/>
      <c r="V803" s="2"/>
      <c r="W803" s="2"/>
      <c r="X803" s="2"/>
      <c r="Y803" s="2"/>
      <c r="Z803" s="2"/>
    </row>
    <row r="804" ht="13.6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19"/>
      <c r="O804" s="2"/>
      <c r="P804" s="2"/>
      <c r="Q804" s="8"/>
      <c r="R804" s="2"/>
      <c r="S804" s="2"/>
      <c r="T804" s="2"/>
      <c r="U804" s="2"/>
      <c r="V804" s="2"/>
      <c r="W804" s="2"/>
      <c r="X804" s="2"/>
      <c r="Y804" s="2"/>
      <c r="Z804" s="2"/>
    </row>
    <row r="805" ht="13.6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19"/>
      <c r="O805" s="2"/>
      <c r="P805" s="2"/>
      <c r="Q805" s="8"/>
      <c r="R805" s="2"/>
      <c r="S805" s="2"/>
      <c r="T805" s="2"/>
      <c r="U805" s="2"/>
      <c r="V805" s="2"/>
      <c r="W805" s="2"/>
      <c r="X805" s="2"/>
      <c r="Y805" s="2"/>
      <c r="Z805" s="2"/>
    </row>
    <row r="806" ht="13.6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19"/>
      <c r="O806" s="2"/>
      <c r="P806" s="2"/>
      <c r="Q806" s="8"/>
      <c r="R806" s="2"/>
      <c r="S806" s="2"/>
      <c r="T806" s="2"/>
      <c r="U806" s="2"/>
      <c r="V806" s="2"/>
      <c r="W806" s="2"/>
      <c r="X806" s="2"/>
      <c r="Y806" s="2"/>
      <c r="Z806" s="2"/>
    </row>
    <row r="807" ht="13.6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19"/>
      <c r="O807" s="2"/>
      <c r="P807" s="2"/>
      <c r="Q807" s="8"/>
      <c r="R807" s="2"/>
      <c r="S807" s="2"/>
      <c r="T807" s="2"/>
      <c r="U807" s="2"/>
      <c r="V807" s="2"/>
      <c r="W807" s="2"/>
      <c r="X807" s="2"/>
      <c r="Y807" s="2"/>
      <c r="Z807" s="2"/>
    </row>
    <row r="808" ht="13.6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19"/>
      <c r="O808" s="2"/>
      <c r="P808" s="2"/>
      <c r="Q808" s="8"/>
      <c r="R808" s="2"/>
      <c r="S808" s="2"/>
      <c r="T808" s="2"/>
      <c r="U808" s="2"/>
      <c r="V808" s="2"/>
      <c r="W808" s="2"/>
      <c r="X808" s="2"/>
      <c r="Y808" s="2"/>
      <c r="Z808" s="2"/>
    </row>
    <row r="809" ht="13.6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19"/>
      <c r="O809" s="2"/>
      <c r="P809" s="2"/>
      <c r="Q809" s="8"/>
      <c r="R809" s="2"/>
      <c r="S809" s="2"/>
      <c r="T809" s="2"/>
      <c r="U809" s="2"/>
      <c r="V809" s="2"/>
      <c r="W809" s="2"/>
      <c r="X809" s="2"/>
      <c r="Y809" s="2"/>
      <c r="Z809" s="2"/>
    </row>
    <row r="810" ht="13.6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19"/>
      <c r="O810" s="2"/>
      <c r="P810" s="2"/>
      <c r="Q810" s="8"/>
      <c r="R810" s="2"/>
      <c r="S810" s="2"/>
      <c r="T810" s="2"/>
      <c r="U810" s="2"/>
      <c r="V810" s="2"/>
      <c r="W810" s="2"/>
      <c r="X810" s="2"/>
      <c r="Y810" s="2"/>
      <c r="Z810" s="2"/>
    </row>
    <row r="811" ht="13.6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19"/>
      <c r="O811" s="2"/>
      <c r="P811" s="2"/>
      <c r="Q811" s="8"/>
      <c r="R811" s="2"/>
      <c r="S811" s="2"/>
      <c r="T811" s="2"/>
      <c r="U811" s="2"/>
      <c r="V811" s="2"/>
      <c r="W811" s="2"/>
      <c r="X811" s="2"/>
      <c r="Y811" s="2"/>
      <c r="Z811" s="2"/>
    </row>
    <row r="812" ht="13.6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19"/>
      <c r="O812" s="2"/>
      <c r="P812" s="2"/>
      <c r="Q812" s="8"/>
      <c r="R812" s="2"/>
      <c r="S812" s="2"/>
      <c r="T812" s="2"/>
      <c r="U812" s="2"/>
      <c r="V812" s="2"/>
      <c r="W812" s="2"/>
      <c r="X812" s="2"/>
      <c r="Y812" s="2"/>
      <c r="Z812" s="2"/>
    </row>
    <row r="813" ht="13.6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19"/>
      <c r="O813" s="2"/>
      <c r="P813" s="2"/>
      <c r="Q813" s="8"/>
      <c r="R813" s="2"/>
      <c r="S813" s="2"/>
      <c r="T813" s="2"/>
      <c r="U813" s="2"/>
      <c r="V813" s="2"/>
      <c r="W813" s="2"/>
      <c r="X813" s="2"/>
      <c r="Y813" s="2"/>
      <c r="Z813" s="2"/>
    </row>
    <row r="814" ht="13.6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19"/>
      <c r="O814" s="2"/>
      <c r="P814" s="2"/>
      <c r="Q814" s="8"/>
      <c r="R814" s="2"/>
      <c r="S814" s="2"/>
      <c r="T814" s="2"/>
      <c r="U814" s="2"/>
      <c r="V814" s="2"/>
      <c r="W814" s="2"/>
      <c r="X814" s="2"/>
      <c r="Y814" s="2"/>
      <c r="Z814" s="2"/>
    </row>
    <row r="815" ht="13.6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19"/>
      <c r="O815" s="2"/>
      <c r="P815" s="2"/>
      <c r="Q815" s="8"/>
      <c r="R815" s="2"/>
      <c r="S815" s="2"/>
      <c r="T815" s="2"/>
      <c r="U815" s="2"/>
      <c r="V815" s="2"/>
      <c r="W815" s="2"/>
      <c r="X815" s="2"/>
      <c r="Y815" s="2"/>
      <c r="Z815" s="2"/>
    </row>
    <row r="816" ht="13.6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19"/>
      <c r="O816" s="2"/>
      <c r="P816" s="2"/>
      <c r="Q816" s="8"/>
      <c r="R816" s="2"/>
      <c r="S816" s="2"/>
      <c r="T816" s="2"/>
      <c r="U816" s="2"/>
      <c r="V816" s="2"/>
      <c r="W816" s="2"/>
      <c r="X816" s="2"/>
      <c r="Y816" s="2"/>
      <c r="Z816" s="2"/>
    </row>
    <row r="817" ht="13.6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19"/>
      <c r="O817" s="2"/>
      <c r="P817" s="2"/>
      <c r="Q817" s="8"/>
      <c r="R817" s="2"/>
      <c r="S817" s="2"/>
      <c r="T817" s="2"/>
      <c r="U817" s="2"/>
      <c r="V817" s="2"/>
      <c r="W817" s="2"/>
      <c r="X817" s="2"/>
      <c r="Y817" s="2"/>
      <c r="Z817" s="2"/>
    </row>
    <row r="818" ht="13.6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19"/>
      <c r="O818" s="2"/>
      <c r="P818" s="2"/>
      <c r="Q818" s="8"/>
      <c r="R818" s="2"/>
      <c r="S818" s="2"/>
      <c r="T818" s="2"/>
      <c r="U818" s="2"/>
      <c r="V818" s="2"/>
      <c r="W818" s="2"/>
      <c r="X818" s="2"/>
      <c r="Y818" s="2"/>
      <c r="Z818" s="2"/>
    </row>
    <row r="819" ht="13.6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19"/>
      <c r="O819" s="2"/>
      <c r="P819" s="2"/>
      <c r="Q819" s="8"/>
      <c r="R819" s="2"/>
      <c r="S819" s="2"/>
      <c r="T819" s="2"/>
      <c r="U819" s="2"/>
      <c r="V819" s="2"/>
      <c r="W819" s="2"/>
      <c r="X819" s="2"/>
      <c r="Y819" s="2"/>
      <c r="Z819" s="2"/>
    </row>
    <row r="820" ht="13.6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19"/>
      <c r="O820" s="2"/>
      <c r="P820" s="2"/>
      <c r="Q820" s="8"/>
      <c r="R820" s="2"/>
      <c r="S820" s="2"/>
      <c r="T820" s="2"/>
      <c r="U820" s="2"/>
      <c r="V820" s="2"/>
      <c r="W820" s="2"/>
      <c r="X820" s="2"/>
      <c r="Y820" s="2"/>
      <c r="Z820" s="2"/>
    </row>
    <row r="821" ht="13.6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19"/>
      <c r="O821" s="2"/>
      <c r="P821" s="2"/>
      <c r="Q821" s="8"/>
      <c r="R821" s="2"/>
      <c r="S821" s="2"/>
      <c r="T821" s="2"/>
      <c r="U821" s="2"/>
      <c r="V821" s="2"/>
      <c r="W821" s="2"/>
      <c r="X821" s="2"/>
      <c r="Y821" s="2"/>
      <c r="Z821" s="2"/>
    </row>
    <row r="822" ht="13.6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19"/>
      <c r="O822" s="2"/>
      <c r="P822" s="2"/>
      <c r="Q822" s="8"/>
      <c r="R822" s="2"/>
      <c r="S822" s="2"/>
      <c r="T822" s="2"/>
      <c r="U822" s="2"/>
      <c r="V822" s="2"/>
      <c r="W822" s="2"/>
      <c r="X822" s="2"/>
      <c r="Y822" s="2"/>
      <c r="Z822" s="2"/>
    </row>
    <row r="823" ht="13.6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19"/>
      <c r="O823" s="2"/>
      <c r="P823" s="2"/>
      <c r="Q823" s="8"/>
      <c r="R823" s="2"/>
      <c r="S823" s="2"/>
      <c r="T823" s="2"/>
      <c r="U823" s="2"/>
      <c r="V823" s="2"/>
      <c r="W823" s="2"/>
      <c r="X823" s="2"/>
      <c r="Y823" s="2"/>
      <c r="Z823" s="2"/>
    </row>
    <row r="824" ht="13.6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19"/>
      <c r="O824" s="2"/>
      <c r="P824" s="2"/>
      <c r="Q824" s="8"/>
      <c r="R824" s="2"/>
      <c r="S824" s="2"/>
      <c r="T824" s="2"/>
      <c r="U824" s="2"/>
      <c r="V824" s="2"/>
      <c r="W824" s="2"/>
      <c r="X824" s="2"/>
      <c r="Y824" s="2"/>
      <c r="Z824" s="2"/>
    </row>
    <row r="825" ht="13.6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19"/>
      <c r="O825" s="2"/>
      <c r="P825" s="2"/>
      <c r="Q825" s="8"/>
      <c r="R825" s="2"/>
      <c r="S825" s="2"/>
      <c r="T825" s="2"/>
      <c r="U825" s="2"/>
      <c r="V825" s="2"/>
      <c r="W825" s="2"/>
      <c r="X825" s="2"/>
      <c r="Y825" s="2"/>
      <c r="Z825" s="2"/>
    </row>
    <row r="826" ht="13.6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19"/>
      <c r="O826" s="2"/>
      <c r="P826" s="2"/>
      <c r="Q826" s="8"/>
      <c r="R826" s="2"/>
      <c r="S826" s="2"/>
      <c r="T826" s="2"/>
      <c r="U826" s="2"/>
      <c r="V826" s="2"/>
      <c r="W826" s="2"/>
      <c r="X826" s="2"/>
      <c r="Y826" s="2"/>
      <c r="Z826" s="2"/>
    </row>
    <row r="827" ht="13.6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19"/>
      <c r="O827" s="2"/>
      <c r="P827" s="2"/>
      <c r="Q827" s="8"/>
      <c r="R827" s="2"/>
      <c r="S827" s="2"/>
      <c r="T827" s="2"/>
      <c r="U827" s="2"/>
      <c r="V827" s="2"/>
      <c r="W827" s="2"/>
      <c r="X827" s="2"/>
      <c r="Y827" s="2"/>
      <c r="Z827" s="2"/>
    </row>
    <row r="828" ht="13.6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19"/>
      <c r="O828" s="2"/>
      <c r="P828" s="2"/>
      <c r="Q828" s="8"/>
      <c r="R828" s="2"/>
      <c r="S828" s="2"/>
      <c r="T828" s="2"/>
      <c r="U828" s="2"/>
      <c r="V828" s="2"/>
      <c r="W828" s="2"/>
      <c r="X828" s="2"/>
      <c r="Y828" s="2"/>
      <c r="Z828" s="2"/>
    </row>
    <row r="829" ht="13.6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19"/>
      <c r="O829" s="2"/>
      <c r="P829" s="2"/>
      <c r="Q829" s="8"/>
      <c r="R829" s="2"/>
      <c r="S829" s="2"/>
      <c r="T829" s="2"/>
      <c r="U829" s="2"/>
      <c r="V829" s="2"/>
      <c r="W829" s="2"/>
      <c r="X829" s="2"/>
      <c r="Y829" s="2"/>
      <c r="Z829" s="2"/>
    </row>
    <row r="830" ht="13.6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19"/>
      <c r="O830" s="2"/>
      <c r="P830" s="2"/>
      <c r="Q830" s="8"/>
      <c r="R830" s="2"/>
      <c r="S830" s="2"/>
      <c r="T830" s="2"/>
      <c r="U830" s="2"/>
      <c r="V830" s="2"/>
      <c r="W830" s="2"/>
      <c r="X830" s="2"/>
      <c r="Y830" s="2"/>
      <c r="Z830" s="2"/>
    </row>
    <row r="831" ht="13.6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19"/>
      <c r="O831" s="2"/>
      <c r="P831" s="2"/>
      <c r="Q831" s="8"/>
      <c r="R831" s="2"/>
      <c r="S831" s="2"/>
      <c r="T831" s="2"/>
      <c r="U831" s="2"/>
      <c r="V831" s="2"/>
      <c r="W831" s="2"/>
      <c r="X831" s="2"/>
      <c r="Y831" s="2"/>
      <c r="Z831" s="2"/>
    </row>
    <row r="832" ht="13.6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19"/>
      <c r="O832" s="2"/>
      <c r="P832" s="2"/>
      <c r="Q832" s="8"/>
      <c r="R832" s="2"/>
      <c r="S832" s="2"/>
      <c r="T832" s="2"/>
      <c r="U832" s="2"/>
      <c r="V832" s="2"/>
      <c r="W832" s="2"/>
      <c r="X832" s="2"/>
      <c r="Y832" s="2"/>
      <c r="Z832" s="2"/>
    </row>
    <row r="833" ht="13.6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19"/>
      <c r="O833" s="2"/>
      <c r="P833" s="2"/>
      <c r="Q833" s="8"/>
      <c r="R833" s="2"/>
      <c r="S833" s="2"/>
      <c r="T833" s="2"/>
      <c r="U833" s="2"/>
      <c r="V833" s="2"/>
      <c r="W833" s="2"/>
      <c r="X833" s="2"/>
      <c r="Y833" s="2"/>
      <c r="Z833" s="2"/>
    </row>
    <row r="834" ht="13.6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19"/>
      <c r="O834" s="2"/>
      <c r="P834" s="2"/>
      <c r="Q834" s="8"/>
      <c r="R834" s="2"/>
      <c r="S834" s="2"/>
      <c r="T834" s="2"/>
      <c r="U834" s="2"/>
      <c r="V834" s="2"/>
      <c r="W834" s="2"/>
      <c r="X834" s="2"/>
      <c r="Y834" s="2"/>
      <c r="Z834" s="2"/>
    </row>
    <row r="835" ht="13.6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19"/>
      <c r="O835" s="2"/>
      <c r="P835" s="2"/>
      <c r="Q835" s="8"/>
      <c r="R835" s="2"/>
      <c r="S835" s="2"/>
      <c r="T835" s="2"/>
      <c r="U835" s="2"/>
      <c r="V835" s="2"/>
      <c r="W835" s="2"/>
      <c r="X835" s="2"/>
      <c r="Y835" s="2"/>
      <c r="Z835" s="2"/>
    </row>
    <row r="836" ht="13.6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19"/>
      <c r="O836" s="2"/>
      <c r="P836" s="2"/>
      <c r="Q836" s="8"/>
      <c r="R836" s="2"/>
      <c r="S836" s="2"/>
      <c r="T836" s="2"/>
      <c r="U836" s="2"/>
      <c r="V836" s="2"/>
      <c r="W836" s="2"/>
      <c r="X836" s="2"/>
      <c r="Y836" s="2"/>
      <c r="Z836" s="2"/>
    </row>
    <row r="837" ht="13.6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19"/>
      <c r="O837" s="2"/>
      <c r="P837" s="2"/>
      <c r="Q837" s="8"/>
      <c r="R837" s="2"/>
      <c r="S837" s="2"/>
      <c r="T837" s="2"/>
      <c r="U837" s="2"/>
      <c r="V837" s="2"/>
      <c r="W837" s="2"/>
      <c r="X837" s="2"/>
      <c r="Y837" s="2"/>
      <c r="Z837" s="2"/>
    </row>
    <row r="838" ht="13.6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19"/>
      <c r="O838" s="2"/>
      <c r="P838" s="2"/>
      <c r="Q838" s="8"/>
      <c r="R838" s="2"/>
      <c r="S838" s="2"/>
      <c r="T838" s="2"/>
      <c r="U838" s="2"/>
      <c r="V838" s="2"/>
      <c r="W838" s="2"/>
      <c r="X838" s="2"/>
      <c r="Y838" s="2"/>
      <c r="Z838" s="2"/>
    </row>
    <row r="839" ht="13.6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19"/>
      <c r="O839" s="2"/>
      <c r="P839" s="2"/>
      <c r="Q839" s="8"/>
      <c r="R839" s="2"/>
      <c r="S839" s="2"/>
      <c r="T839" s="2"/>
      <c r="U839" s="2"/>
      <c r="V839" s="2"/>
      <c r="W839" s="2"/>
      <c r="X839" s="2"/>
      <c r="Y839" s="2"/>
      <c r="Z839" s="2"/>
    </row>
    <row r="840" ht="13.6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19"/>
      <c r="O840" s="2"/>
      <c r="P840" s="2"/>
      <c r="Q840" s="8"/>
      <c r="R840" s="2"/>
      <c r="S840" s="2"/>
      <c r="T840" s="2"/>
      <c r="U840" s="2"/>
      <c r="V840" s="2"/>
      <c r="W840" s="2"/>
      <c r="X840" s="2"/>
      <c r="Y840" s="2"/>
      <c r="Z840" s="2"/>
    </row>
    <row r="841" ht="13.6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19"/>
      <c r="O841" s="2"/>
      <c r="P841" s="2"/>
      <c r="Q841" s="8"/>
      <c r="R841" s="2"/>
      <c r="S841" s="2"/>
      <c r="T841" s="2"/>
      <c r="U841" s="2"/>
      <c r="V841" s="2"/>
      <c r="W841" s="2"/>
      <c r="X841" s="2"/>
      <c r="Y841" s="2"/>
      <c r="Z841" s="2"/>
    </row>
    <row r="842" ht="13.6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19"/>
      <c r="O842" s="2"/>
      <c r="P842" s="2"/>
      <c r="Q842" s="8"/>
      <c r="R842" s="2"/>
      <c r="S842" s="2"/>
      <c r="T842" s="2"/>
      <c r="U842" s="2"/>
      <c r="V842" s="2"/>
      <c r="W842" s="2"/>
      <c r="X842" s="2"/>
      <c r="Y842" s="2"/>
      <c r="Z842" s="2"/>
    </row>
    <row r="843" ht="13.6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19"/>
      <c r="O843" s="2"/>
      <c r="P843" s="2"/>
      <c r="Q843" s="8"/>
      <c r="R843" s="2"/>
      <c r="S843" s="2"/>
      <c r="T843" s="2"/>
      <c r="U843" s="2"/>
      <c r="V843" s="2"/>
      <c r="W843" s="2"/>
      <c r="X843" s="2"/>
      <c r="Y843" s="2"/>
      <c r="Z843" s="2"/>
    </row>
    <row r="844" ht="13.6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19"/>
      <c r="O844" s="2"/>
      <c r="P844" s="2"/>
      <c r="Q844" s="8"/>
      <c r="R844" s="2"/>
      <c r="S844" s="2"/>
      <c r="T844" s="2"/>
      <c r="U844" s="2"/>
      <c r="V844" s="2"/>
      <c r="W844" s="2"/>
      <c r="X844" s="2"/>
      <c r="Y844" s="2"/>
      <c r="Z844" s="2"/>
    </row>
    <row r="845" ht="13.6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19"/>
      <c r="O845" s="2"/>
      <c r="P845" s="2"/>
      <c r="Q845" s="8"/>
      <c r="R845" s="2"/>
      <c r="S845" s="2"/>
      <c r="T845" s="2"/>
      <c r="U845" s="2"/>
      <c r="V845" s="2"/>
      <c r="W845" s="2"/>
      <c r="X845" s="2"/>
      <c r="Y845" s="2"/>
      <c r="Z845" s="2"/>
    </row>
    <row r="846" ht="13.6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19"/>
      <c r="O846" s="2"/>
      <c r="P846" s="2"/>
      <c r="Q846" s="8"/>
      <c r="R846" s="2"/>
      <c r="S846" s="2"/>
      <c r="T846" s="2"/>
      <c r="U846" s="2"/>
      <c r="V846" s="2"/>
      <c r="W846" s="2"/>
      <c r="X846" s="2"/>
      <c r="Y846" s="2"/>
      <c r="Z846" s="2"/>
    </row>
    <row r="847" ht="13.6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19"/>
      <c r="O847" s="2"/>
      <c r="P847" s="2"/>
      <c r="Q847" s="8"/>
      <c r="R847" s="2"/>
      <c r="S847" s="2"/>
      <c r="T847" s="2"/>
      <c r="U847" s="2"/>
      <c r="V847" s="2"/>
      <c r="W847" s="2"/>
      <c r="X847" s="2"/>
      <c r="Y847" s="2"/>
      <c r="Z847" s="2"/>
    </row>
    <row r="848" ht="13.6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19"/>
      <c r="O848" s="2"/>
      <c r="P848" s="2"/>
      <c r="Q848" s="8"/>
      <c r="R848" s="2"/>
      <c r="S848" s="2"/>
      <c r="T848" s="2"/>
      <c r="U848" s="2"/>
      <c r="V848" s="2"/>
      <c r="W848" s="2"/>
      <c r="X848" s="2"/>
      <c r="Y848" s="2"/>
      <c r="Z848" s="2"/>
    </row>
    <row r="849" ht="13.6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19"/>
      <c r="O849" s="2"/>
      <c r="P849" s="2"/>
      <c r="Q849" s="8"/>
      <c r="R849" s="2"/>
      <c r="S849" s="2"/>
      <c r="T849" s="2"/>
      <c r="U849" s="2"/>
      <c r="V849" s="2"/>
      <c r="W849" s="2"/>
      <c r="X849" s="2"/>
      <c r="Y849" s="2"/>
      <c r="Z849" s="2"/>
    </row>
    <row r="850" ht="13.6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19"/>
      <c r="O850" s="2"/>
      <c r="P850" s="2"/>
      <c r="Q850" s="8"/>
      <c r="R850" s="2"/>
      <c r="S850" s="2"/>
      <c r="T850" s="2"/>
      <c r="U850" s="2"/>
      <c r="V850" s="2"/>
      <c r="W850" s="2"/>
      <c r="X850" s="2"/>
      <c r="Y850" s="2"/>
      <c r="Z850" s="2"/>
    </row>
    <row r="851" ht="13.6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19"/>
      <c r="O851" s="2"/>
      <c r="P851" s="2"/>
      <c r="Q851" s="8"/>
      <c r="R851" s="2"/>
      <c r="S851" s="2"/>
      <c r="T851" s="2"/>
      <c r="U851" s="2"/>
      <c r="V851" s="2"/>
      <c r="W851" s="2"/>
      <c r="X851" s="2"/>
      <c r="Y851" s="2"/>
      <c r="Z851" s="2"/>
    </row>
    <row r="852" ht="13.6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19"/>
      <c r="O852" s="2"/>
      <c r="P852" s="2"/>
      <c r="Q852" s="8"/>
      <c r="R852" s="2"/>
      <c r="S852" s="2"/>
      <c r="T852" s="2"/>
      <c r="U852" s="2"/>
      <c r="V852" s="2"/>
      <c r="W852" s="2"/>
      <c r="X852" s="2"/>
      <c r="Y852" s="2"/>
      <c r="Z852" s="2"/>
    </row>
    <row r="853" ht="13.6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19"/>
      <c r="O853" s="2"/>
      <c r="P853" s="2"/>
      <c r="Q853" s="8"/>
      <c r="R853" s="2"/>
      <c r="S853" s="2"/>
      <c r="T853" s="2"/>
      <c r="U853" s="2"/>
      <c r="V853" s="2"/>
      <c r="W853" s="2"/>
      <c r="X853" s="2"/>
      <c r="Y853" s="2"/>
      <c r="Z853" s="2"/>
    </row>
    <row r="854" ht="13.6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19"/>
      <c r="O854" s="2"/>
      <c r="P854" s="2"/>
      <c r="Q854" s="8"/>
      <c r="R854" s="2"/>
      <c r="S854" s="2"/>
      <c r="T854" s="2"/>
      <c r="U854" s="2"/>
      <c r="V854" s="2"/>
      <c r="W854" s="2"/>
      <c r="X854" s="2"/>
      <c r="Y854" s="2"/>
      <c r="Z854" s="2"/>
    </row>
    <row r="855" ht="13.6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19"/>
      <c r="O855" s="2"/>
      <c r="P855" s="2"/>
      <c r="Q855" s="8"/>
      <c r="R855" s="2"/>
      <c r="S855" s="2"/>
      <c r="T855" s="2"/>
      <c r="U855" s="2"/>
      <c r="V855" s="2"/>
      <c r="W855" s="2"/>
      <c r="X855" s="2"/>
      <c r="Y855" s="2"/>
      <c r="Z855" s="2"/>
    </row>
    <row r="856" ht="13.6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19"/>
      <c r="O856" s="2"/>
      <c r="P856" s="2"/>
      <c r="Q856" s="8"/>
      <c r="R856" s="2"/>
      <c r="S856" s="2"/>
      <c r="T856" s="2"/>
      <c r="U856" s="2"/>
      <c r="V856" s="2"/>
      <c r="W856" s="2"/>
      <c r="X856" s="2"/>
      <c r="Y856" s="2"/>
      <c r="Z856" s="2"/>
    </row>
    <row r="857" ht="13.6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19"/>
      <c r="O857" s="2"/>
      <c r="P857" s="2"/>
      <c r="Q857" s="8"/>
      <c r="R857" s="2"/>
      <c r="S857" s="2"/>
      <c r="T857" s="2"/>
      <c r="U857" s="2"/>
      <c r="V857" s="2"/>
      <c r="W857" s="2"/>
      <c r="X857" s="2"/>
      <c r="Y857" s="2"/>
      <c r="Z857" s="2"/>
    </row>
    <row r="858" ht="13.6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19"/>
      <c r="O858" s="2"/>
      <c r="P858" s="2"/>
      <c r="Q858" s="8"/>
      <c r="R858" s="2"/>
      <c r="S858" s="2"/>
      <c r="T858" s="2"/>
      <c r="U858" s="2"/>
      <c r="V858" s="2"/>
      <c r="W858" s="2"/>
      <c r="X858" s="2"/>
      <c r="Y858" s="2"/>
      <c r="Z858" s="2"/>
    </row>
    <row r="859" ht="13.6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19"/>
      <c r="O859" s="2"/>
      <c r="P859" s="2"/>
      <c r="Q859" s="8"/>
      <c r="R859" s="2"/>
      <c r="S859" s="2"/>
      <c r="T859" s="2"/>
      <c r="U859" s="2"/>
      <c r="V859" s="2"/>
      <c r="W859" s="2"/>
      <c r="X859" s="2"/>
      <c r="Y859" s="2"/>
      <c r="Z859" s="2"/>
    </row>
    <row r="860" ht="13.6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19"/>
      <c r="O860" s="2"/>
      <c r="P860" s="2"/>
      <c r="Q860" s="8"/>
      <c r="R860" s="2"/>
      <c r="S860" s="2"/>
      <c r="T860" s="2"/>
      <c r="U860" s="2"/>
      <c r="V860" s="2"/>
      <c r="W860" s="2"/>
      <c r="X860" s="2"/>
      <c r="Y860" s="2"/>
      <c r="Z860" s="2"/>
    </row>
    <row r="861" ht="13.6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19"/>
      <c r="O861" s="2"/>
      <c r="P861" s="2"/>
      <c r="Q861" s="8"/>
      <c r="R861" s="2"/>
      <c r="S861" s="2"/>
      <c r="T861" s="2"/>
      <c r="U861" s="2"/>
      <c r="V861" s="2"/>
      <c r="W861" s="2"/>
      <c r="X861" s="2"/>
      <c r="Y861" s="2"/>
      <c r="Z861" s="2"/>
    </row>
    <row r="862" ht="13.6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19"/>
      <c r="O862" s="2"/>
      <c r="P862" s="2"/>
      <c r="Q862" s="8"/>
      <c r="R862" s="2"/>
      <c r="S862" s="2"/>
      <c r="T862" s="2"/>
      <c r="U862" s="2"/>
      <c r="V862" s="2"/>
      <c r="W862" s="2"/>
      <c r="X862" s="2"/>
      <c r="Y862" s="2"/>
      <c r="Z862" s="2"/>
    </row>
    <row r="863" ht="13.6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19"/>
      <c r="O863" s="2"/>
      <c r="P863" s="2"/>
      <c r="Q863" s="8"/>
      <c r="R863" s="2"/>
      <c r="S863" s="2"/>
      <c r="T863" s="2"/>
      <c r="U863" s="2"/>
      <c r="V863" s="2"/>
      <c r="W863" s="2"/>
      <c r="X863" s="2"/>
      <c r="Y863" s="2"/>
      <c r="Z863" s="2"/>
    </row>
    <row r="864" ht="13.6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19"/>
      <c r="O864" s="2"/>
      <c r="P864" s="2"/>
      <c r="Q864" s="8"/>
      <c r="R864" s="2"/>
      <c r="S864" s="2"/>
      <c r="T864" s="2"/>
      <c r="U864" s="2"/>
      <c r="V864" s="2"/>
      <c r="W864" s="2"/>
      <c r="X864" s="2"/>
      <c r="Y864" s="2"/>
      <c r="Z864" s="2"/>
    </row>
    <row r="865" ht="13.6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19"/>
      <c r="O865" s="2"/>
      <c r="P865" s="2"/>
      <c r="Q865" s="8"/>
      <c r="R865" s="2"/>
      <c r="S865" s="2"/>
      <c r="T865" s="2"/>
      <c r="U865" s="2"/>
      <c r="V865" s="2"/>
      <c r="W865" s="2"/>
      <c r="X865" s="2"/>
      <c r="Y865" s="2"/>
      <c r="Z865" s="2"/>
    </row>
    <row r="866" ht="13.6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19"/>
      <c r="O866" s="2"/>
      <c r="P866" s="2"/>
      <c r="Q866" s="8"/>
      <c r="R866" s="2"/>
      <c r="S866" s="2"/>
      <c r="T866" s="2"/>
      <c r="U866" s="2"/>
      <c r="V866" s="2"/>
      <c r="W866" s="2"/>
      <c r="X866" s="2"/>
      <c r="Y866" s="2"/>
      <c r="Z866" s="2"/>
    </row>
    <row r="867" ht="13.6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19"/>
      <c r="O867" s="2"/>
      <c r="P867" s="2"/>
      <c r="Q867" s="8"/>
      <c r="R867" s="2"/>
      <c r="S867" s="2"/>
      <c r="T867" s="2"/>
      <c r="U867" s="2"/>
      <c r="V867" s="2"/>
      <c r="W867" s="2"/>
      <c r="X867" s="2"/>
      <c r="Y867" s="2"/>
      <c r="Z867" s="2"/>
    </row>
    <row r="868" ht="13.6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19"/>
      <c r="O868" s="2"/>
      <c r="P868" s="2"/>
      <c r="Q868" s="8"/>
      <c r="R868" s="2"/>
      <c r="S868" s="2"/>
      <c r="T868" s="2"/>
      <c r="U868" s="2"/>
      <c r="V868" s="2"/>
      <c r="W868" s="2"/>
      <c r="X868" s="2"/>
      <c r="Y868" s="2"/>
      <c r="Z868" s="2"/>
    </row>
    <row r="869" ht="13.6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19"/>
      <c r="O869" s="2"/>
      <c r="P869" s="2"/>
      <c r="Q869" s="8"/>
      <c r="R869" s="2"/>
      <c r="S869" s="2"/>
      <c r="T869" s="2"/>
      <c r="U869" s="2"/>
      <c r="V869" s="2"/>
      <c r="W869" s="2"/>
      <c r="X869" s="2"/>
      <c r="Y869" s="2"/>
      <c r="Z869" s="2"/>
    </row>
    <row r="870" ht="13.6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19"/>
      <c r="O870" s="2"/>
      <c r="P870" s="2"/>
      <c r="Q870" s="8"/>
      <c r="R870" s="2"/>
      <c r="S870" s="2"/>
      <c r="T870" s="2"/>
      <c r="U870" s="2"/>
      <c r="V870" s="2"/>
      <c r="W870" s="2"/>
      <c r="X870" s="2"/>
      <c r="Y870" s="2"/>
      <c r="Z870" s="2"/>
    </row>
    <row r="871" ht="13.6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19"/>
      <c r="O871" s="2"/>
      <c r="P871" s="2"/>
      <c r="Q871" s="8"/>
      <c r="R871" s="2"/>
      <c r="S871" s="2"/>
      <c r="T871" s="2"/>
      <c r="U871" s="2"/>
      <c r="V871" s="2"/>
      <c r="W871" s="2"/>
      <c r="X871" s="2"/>
      <c r="Y871" s="2"/>
      <c r="Z871" s="2"/>
    </row>
    <row r="872" ht="13.6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19"/>
      <c r="O872" s="2"/>
      <c r="P872" s="2"/>
      <c r="Q872" s="8"/>
      <c r="R872" s="2"/>
      <c r="S872" s="2"/>
      <c r="T872" s="2"/>
      <c r="U872" s="2"/>
      <c r="V872" s="2"/>
      <c r="W872" s="2"/>
      <c r="X872" s="2"/>
      <c r="Y872" s="2"/>
      <c r="Z872" s="2"/>
    </row>
    <row r="873" ht="13.6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19"/>
      <c r="O873" s="2"/>
      <c r="P873" s="2"/>
      <c r="Q873" s="8"/>
      <c r="R873" s="2"/>
      <c r="S873" s="2"/>
      <c r="T873" s="2"/>
      <c r="U873" s="2"/>
      <c r="V873" s="2"/>
      <c r="W873" s="2"/>
      <c r="X873" s="2"/>
      <c r="Y873" s="2"/>
      <c r="Z873" s="2"/>
    </row>
    <row r="874" ht="13.6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19"/>
      <c r="O874" s="2"/>
      <c r="P874" s="2"/>
      <c r="Q874" s="8"/>
      <c r="R874" s="2"/>
      <c r="S874" s="2"/>
      <c r="T874" s="2"/>
      <c r="U874" s="2"/>
      <c r="V874" s="2"/>
      <c r="W874" s="2"/>
      <c r="X874" s="2"/>
      <c r="Y874" s="2"/>
      <c r="Z874" s="2"/>
    </row>
    <row r="875" ht="13.6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19"/>
      <c r="O875" s="2"/>
      <c r="P875" s="2"/>
      <c r="Q875" s="8"/>
      <c r="R875" s="2"/>
      <c r="S875" s="2"/>
      <c r="T875" s="2"/>
      <c r="U875" s="2"/>
      <c r="V875" s="2"/>
      <c r="W875" s="2"/>
      <c r="X875" s="2"/>
      <c r="Y875" s="2"/>
      <c r="Z875" s="2"/>
    </row>
    <row r="876" ht="13.6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19"/>
      <c r="O876" s="2"/>
      <c r="P876" s="2"/>
      <c r="Q876" s="8"/>
      <c r="R876" s="2"/>
      <c r="S876" s="2"/>
      <c r="T876" s="2"/>
      <c r="U876" s="2"/>
      <c r="V876" s="2"/>
      <c r="W876" s="2"/>
      <c r="X876" s="2"/>
      <c r="Y876" s="2"/>
      <c r="Z876" s="2"/>
    </row>
    <row r="877" ht="13.6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19"/>
      <c r="O877" s="2"/>
      <c r="P877" s="2"/>
      <c r="Q877" s="8"/>
      <c r="R877" s="2"/>
      <c r="S877" s="2"/>
      <c r="T877" s="2"/>
      <c r="U877" s="2"/>
      <c r="V877" s="2"/>
      <c r="W877" s="2"/>
      <c r="X877" s="2"/>
      <c r="Y877" s="2"/>
      <c r="Z877" s="2"/>
    </row>
    <row r="878" ht="13.6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19"/>
      <c r="O878" s="2"/>
      <c r="P878" s="2"/>
      <c r="Q878" s="8"/>
      <c r="R878" s="2"/>
      <c r="S878" s="2"/>
      <c r="T878" s="2"/>
      <c r="U878" s="2"/>
      <c r="V878" s="2"/>
      <c r="W878" s="2"/>
      <c r="X878" s="2"/>
      <c r="Y878" s="2"/>
      <c r="Z878" s="2"/>
    </row>
    <row r="879" ht="13.6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19"/>
      <c r="O879" s="2"/>
      <c r="P879" s="2"/>
      <c r="Q879" s="8"/>
      <c r="R879" s="2"/>
      <c r="S879" s="2"/>
      <c r="T879" s="2"/>
      <c r="U879" s="2"/>
      <c r="V879" s="2"/>
      <c r="W879" s="2"/>
      <c r="X879" s="2"/>
      <c r="Y879" s="2"/>
      <c r="Z879" s="2"/>
    </row>
    <row r="880" ht="13.6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19"/>
      <c r="O880" s="2"/>
      <c r="P880" s="2"/>
      <c r="Q880" s="8"/>
      <c r="R880" s="2"/>
      <c r="S880" s="2"/>
      <c r="T880" s="2"/>
      <c r="U880" s="2"/>
      <c r="V880" s="2"/>
      <c r="W880" s="2"/>
      <c r="X880" s="2"/>
      <c r="Y880" s="2"/>
      <c r="Z880" s="2"/>
    </row>
    <row r="881" ht="13.6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19"/>
      <c r="O881" s="2"/>
      <c r="P881" s="2"/>
      <c r="Q881" s="8"/>
      <c r="R881" s="2"/>
      <c r="S881" s="2"/>
      <c r="T881" s="2"/>
      <c r="U881" s="2"/>
      <c r="V881" s="2"/>
      <c r="W881" s="2"/>
      <c r="X881" s="2"/>
      <c r="Y881" s="2"/>
      <c r="Z881" s="2"/>
    </row>
    <row r="882" ht="13.6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19"/>
      <c r="O882" s="2"/>
      <c r="P882" s="2"/>
      <c r="Q882" s="8"/>
      <c r="R882" s="2"/>
      <c r="S882" s="2"/>
      <c r="T882" s="2"/>
      <c r="U882" s="2"/>
      <c r="V882" s="2"/>
      <c r="W882" s="2"/>
      <c r="X882" s="2"/>
      <c r="Y882" s="2"/>
      <c r="Z882" s="2"/>
    </row>
    <row r="883" ht="13.6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19"/>
      <c r="O883" s="2"/>
      <c r="P883" s="2"/>
      <c r="Q883" s="8"/>
      <c r="R883" s="2"/>
      <c r="S883" s="2"/>
      <c r="T883" s="2"/>
      <c r="U883" s="2"/>
      <c r="V883" s="2"/>
      <c r="W883" s="2"/>
      <c r="X883" s="2"/>
      <c r="Y883" s="2"/>
      <c r="Z883" s="2"/>
    </row>
    <row r="884" ht="13.6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19"/>
      <c r="O884" s="2"/>
      <c r="P884" s="2"/>
      <c r="Q884" s="8"/>
      <c r="R884" s="2"/>
      <c r="S884" s="2"/>
      <c r="T884" s="2"/>
      <c r="U884" s="2"/>
      <c r="V884" s="2"/>
      <c r="W884" s="2"/>
      <c r="X884" s="2"/>
      <c r="Y884" s="2"/>
      <c r="Z884" s="2"/>
    </row>
    <row r="885" ht="13.6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19"/>
      <c r="O885" s="2"/>
      <c r="P885" s="2"/>
      <c r="Q885" s="8"/>
      <c r="R885" s="2"/>
      <c r="S885" s="2"/>
      <c r="T885" s="2"/>
      <c r="U885" s="2"/>
      <c r="V885" s="2"/>
      <c r="W885" s="2"/>
      <c r="X885" s="2"/>
      <c r="Y885" s="2"/>
      <c r="Z885" s="2"/>
    </row>
    <row r="886" ht="13.6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19"/>
      <c r="O886" s="2"/>
      <c r="P886" s="2"/>
      <c r="Q886" s="8"/>
      <c r="R886" s="2"/>
      <c r="S886" s="2"/>
      <c r="T886" s="2"/>
      <c r="U886" s="2"/>
      <c r="V886" s="2"/>
      <c r="W886" s="2"/>
      <c r="X886" s="2"/>
      <c r="Y886" s="2"/>
      <c r="Z886" s="2"/>
    </row>
    <row r="887" ht="13.6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19"/>
      <c r="O887" s="2"/>
      <c r="P887" s="2"/>
      <c r="Q887" s="8"/>
      <c r="R887" s="2"/>
      <c r="S887" s="2"/>
      <c r="T887" s="2"/>
      <c r="U887" s="2"/>
      <c r="V887" s="2"/>
      <c r="W887" s="2"/>
      <c r="X887" s="2"/>
      <c r="Y887" s="2"/>
      <c r="Z887" s="2"/>
    </row>
    <row r="888" ht="13.6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19"/>
      <c r="O888" s="2"/>
      <c r="P888" s="2"/>
      <c r="Q888" s="8"/>
      <c r="R888" s="2"/>
      <c r="S888" s="2"/>
      <c r="T888" s="2"/>
      <c r="U888" s="2"/>
      <c r="V888" s="2"/>
      <c r="W888" s="2"/>
      <c r="X888" s="2"/>
      <c r="Y888" s="2"/>
      <c r="Z888" s="2"/>
    </row>
    <row r="889" ht="13.6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19"/>
      <c r="O889" s="2"/>
      <c r="P889" s="2"/>
      <c r="Q889" s="8"/>
      <c r="R889" s="2"/>
      <c r="S889" s="2"/>
      <c r="T889" s="2"/>
      <c r="U889" s="2"/>
      <c r="V889" s="2"/>
      <c r="W889" s="2"/>
      <c r="X889" s="2"/>
      <c r="Y889" s="2"/>
      <c r="Z889" s="2"/>
    </row>
    <row r="890" ht="13.6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19"/>
      <c r="O890" s="2"/>
      <c r="P890" s="2"/>
      <c r="Q890" s="8"/>
      <c r="R890" s="2"/>
      <c r="S890" s="2"/>
      <c r="T890" s="2"/>
      <c r="U890" s="2"/>
      <c r="V890" s="2"/>
      <c r="W890" s="2"/>
      <c r="X890" s="2"/>
      <c r="Y890" s="2"/>
      <c r="Z890" s="2"/>
    </row>
    <row r="891" ht="13.6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19"/>
      <c r="O891" s="2"/>
      <c r="P891" s="2"/>
      <c r="Q891" s="8"/>
      <c r="R891" s="2"/>
      <c r="S891" s="2"/>
      <c r="T891" s="2"/>
      <c r="U891" s="2"/>
      <c r="V891" s="2"/>
      <c r="W891" s="2"/>
      <c r="X891" s="2"/>
      <c r="Y891" s="2"/>
      <c r="Z891" s="2"/>
    </row>
    <row r="892" ht="13.6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19"/>
      <c r="O892" s="2"/>
      <c r="P892" s="2"/>
      <c r="Q892" s="8"/>
      <c r="R892" s="2"/>
      <c r="S892" s="2"/>
      <c r="T892" s="2"/>
      <c r="U892" s="2"/>
      <c r="V892" s="2"/>
      <c r="W892" s="2"/>
      <c r="X892" s="2"/>
      <c r="Y892" s="2"/>
      <c r="Z892" s="2"/>
    </row>
    <row r="893" ht="13.6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19"/>
      <c r="O893" s="2"/>
      <c r="P893" s="2"/>
      <c r="Q893" s="8"/>
      <c r="R893" s="2"/>
      <c r="S893" s="2"/>
      <c r="T893" s="2"/>
      <c r="U893" s="2"/>
      <c r="V893" s="2"/>
      <c r="W893" s="2"/>
      <c r="X893" s="2"/>
      <c r="Y893" s="2"/>
      <c r="Z893" s="2"/>
    </row>
    <row r="894" ht="13.6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19"/>
      <c r="O894" s="2"/>
      <c r="P894" s="2"/>
      <c r="Q894" s="8"/>
      <c r="R894" s="2"/>
      <c r="S894" s="2"/>
      <c r="T894" s="2"/>
      <c r="U894" s="2"/>
      <c r="V894" s="2"/>
      <c r="W894" s="2"/>
      <c r="X894" s="2"/>
      <c r="Y894" s="2"/>
      <c r="Z894" s="2"/>
    </row>
    <row r="895" ht="13.6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19"/>
      <c r="O895" s="2"/>
      <c r="P895" s="2"/>
      <c r="Q895" s="8"/>
      <c r="R895" s="2"/>
      <c r="S895" s="2"/>
      <c r="T895" s="2"/>
      <c r="U895" s="2"/>
      <c r="V895" s="2"/>
      <c r="W895" s="2"/>
      <c r="X895" s="2"/>
      <c r="Y895" s="2"/>
      <c r="Z895" s="2"/>
    </row>
    <row r="896" ht="13.6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19"/>
      <c r="O896" s="2"/>
      <c r="P896" s="2"/>
      <c r="Q896" s="8"/>
      <c r="R896" s="2"/>
      <c r="S896" s="2"/>
      <c r="T896" s="2"/>
      <c r="U896" s="2"/>
      <c r="V896" s="2"/>
      <c r="W896" s="2"/>
      <c r="X896" s="2"/>
      <c r="Y896" s="2"/>
      <c r="Z896" s="2"/>
    </row>
    <row r="897" ht="13.6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19"/>
      <c r="O897" s="2"/>
      <c r="P897" s="2"/>
      <c r="Q897" s="8"/>
      <c r="R897" s="2"/>
      <c r="S897" s="2"/>
      <c r="T897" s="2"/>
      <c r="U897" s="2"/>
      <c r="V897" s="2"/>
      <c r="W897" s="2"/>
      <c r="X897" s="2"/>
      <c r="Y897" s="2"/>
      <c r="Z897" s="2"/>
    </row>
    <row r="898" ht="13.6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19"/>
      <c r="O898" s="2"/>
      <c r="P898" s="2"/>
      <c r="Q898" s="8"/>
      <c r="R898" s="2"/>
      <c r="S898" s="2"/>
      <c r="T898" s="2"/>
      <c r="U898" s="2"/>
      <c r="V898" s="2"/>
      <c r="W898" s="2"/>
      <c r="X898" s="2"/>
      <c r="Y898" s="2"/>
      <c r="Z898" s="2"/>
    </row>
    <row r="899" ht="13.6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19"/>
      <c r="O899" s="2"/>
      <c r="P899" s="2"/>
      <c r="Q899" s="8"/>
      <c r="R899" s="2"/>
      <c r="S899" s="2"/>
      <c r="T899" s="2"/>
      <c r="U899" s="2"/>
      <c r="V899" s="2"/>
      <c r="W899" s="2"/>
      <c r="X899" s="2"/>
      <c r="Y899" s="2"/>
      <c r="Z899" s="2"/>
    </row>
    <row r="900" ht="13.6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19"/>
      <c r="O900" s="2"/>
      <c r="P900" s="2"/>
      <c r="Q900" s="8"/>
      <c r="R900" s="2"/>
      <c r="S900" s="2"/>
      <c r="T900" s="2"/>
      <c r="U900" s="2"/>
      <c r="V900" s="2"/>
      <c r="W900" s="2"/>
      <c r="X900" s="2"/>
      <c r="Y900" s="2"/>
      <c r="Z900" s="2"/>
    </row>
    <row r="901" ht="13.6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19"/>
      <c r="O901" s="2"/>
      <c r="P901" s="2"/>
      <c r="Q901" s="8"/>
      <c r="R901" s="2"/>
      <c r="S901" s="2"/>
      <c r="T901" s="2"/>
      <c r="U901" s="2"/>
      <c r="V901" s="2"/>
      <c r="W901" s="2"/>
      <c r="X901" s="2"/>
      <c r="Y901" s="2"/>
      <c r="Z901" s="2"/>
    </row>
    <row r="902" ht="13.6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19"/>
      <c r="O902" s="2"/>
      <c r="P902" s="2"/>
      <c r="Q902" s="8"/>
      <c r="R902" s="2"/>
      <c r="S902" s="2"/>
      <c r="T902" s="2"/>
      <c r="U902" s="2"/>
      <c r="V902" s="2"/>
      <c r="W902" s="2"/>
      <c r="X902" s="2"/>
      <c r="Y902" s="2"/>
      <c r="Z902" s="2"/>
    </row>
    <row r="903" ht="13.6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19"/>
      <c r="O903" s="2"/>
      <c r="P903" s="2"/>
      <c r="Q903" s="8"/>
      <c r="R903" s="2"/>
      <c r="S903" s="2"/>
      <c r="T903" s="2"/>
      <c r="U903" s="2"/>
      <c r="V903" s="2"/>
      <c r="W903" s="2"/>
      <c r="X903" s="2"/>
      <c r="Y903" s="2"/>
      <c r="Z903" s="2"/>
    </row>
    <row r="904" ht="13.6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19"/>
      <c r="O904" s="2"/>
      <c r="P904" s="2"/>
      <c r="Q904" s="8"/>
      <c r="R904" s="2"/>
      <c r="S904" s="2"/>
      <c r="T904" s="2"/>
      <c r="U904" s="2"/>
      <c r="V904" s="2"/>
      <c r="W904" s="2"/>
      <c r="X904" s="2"/>
      <c r="Y904" s="2"/>
      <c r="Z904" s="2"/>
    </row>
    <row r="905" ht="13.6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19"/>
      <c r="O905" s="2"/>
      <c r="P905" s="2"/>
      <c r="Q905" s="8"/>
      <c r="R905" s="2"/>
      <c r="S905" s="2"/>
      <c r="T905" s="2"/>
      <c r="U905" s="2"/>
      <c r="V905" s="2"/>
      <c r="W905" s="2"/>
      <c r="X905" s="2"/>
      <c r="Y905" s="2"/>
      <c r="Z905" s="2"/>
    </row>
    <row r="906" ht="13.6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19"/>
      <c r="O906" s="2"/>
      <c r="P906" s="2"/>
      <c r="Q906" s="8"/>
      <c r="R906" s="2"/>
      <c r="S906" s="2"/>
      <c r="T906" s="2"/>
      <c r="U906" s="2"/>
      <c r="V906" s="2"/>
      <c r="W906" s="2"/>
      <c r="X906" s="2"/>
      <c r="Y906" s="2"/>
      <c r="Z906" s="2"/>
    </row>
    <row r="907" ht="13.6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19"/>
      <c r="O907" s="2"/>
      <c r="P907" s="2"/>
      <c r="Q907" s="8"/>
      <c r="R907" s="2"/>
      <c r="S907" s="2"/>
      <c r="T907" s="2"/>
      <c r="U907" s="2"/>
      <c r="V907" s="2"/>
      <c r="W907" s="2"/>
      <c r="X907" s="2"/>
      <c r="Y907" s="2"/>
      <c r="Z907" s="2"/>
    </row>
    <row r="908" ht="13.6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19"/>
      <c r="O908" s="2"/>
      <c r="P908" s="2"/>
      <c r="Q908" s="8"/>
      <c r="R908" s="2"/>
      <c r="S908" s="2"/>
      <c r="T908" s="2"/>
      <c r="U908" s="2"/>
      <c r="V908" s="2"/>
      <c r="W908" s="2"/>
      <c r="X908" s="2"/>
      <c r="Y908" s="2"/>
      <c r="Z908" s="2"/>
    </row>
    <row r="909" ht="13.6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19"/>
      <c r="O909" s="2"/>
      <c r="P909" s="2"/>
      <c r="Q909" s="8"/>
      <c r="R909" s="2"/>
      <c r="S909" s="2"/>
      <c r="T909" s="2"/>
      <c r="U909" s="2"/>
      <c r="V909" s="2"/>
      <c r="W909" s="2"/>
      <c r="X909" s="2"/>
      <c r="Y909" s="2"/>
      <c r="Z909" s="2"/>
    </row>
    <row r="910" ht="13.6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19"/>
      <c r="O910" s="2"/>
      <c r="P910" s="2"/>
      <c r="Q910" s="8"/>
      <c r="R910" s="2"/>
      <c r="S910" s="2"/>
      <c r="T910" s="2"/>
      <c r="U910" s="2"/>
      <c r="V910" s="2"/>
      <c r="W910" s="2"/>
      <c r="X910" s="2"/>
      <c r="Y910" s="2"/>
      <c r="Z910" s="2"/>
    </row>
    <row r="911" ht="13.6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19"/>
      <c r="O911" s="2"/>
      <c r="P911" s="2"/>
      <c r="Q911" s="8"/>
      <c r="R911" s="2"/>
      <c r="S911" s="2"/>
      <c r="T911" s="2"/>
      <c r="U911" s="2"/>
      <c r="V911" s="2"/>
      <c r="W911" s="2"/>
      <c r="X911" s="2"/>
      <c r="Y911" s="2"/>
      <c r="Z911" s="2"/>
    </row>
    <row r="912" ht="13.6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19"/>
      <c r="O912" s="2"/>
      <c r="P912" s="2"/>
      <c r="Q912" s="8"/>
      <c r="R912" s="2"/>
      <c r="S912" s="2"/>
      <c r="T912" s="2"/>
      <c r="U912" s="2"/>
      <c r="V912" s="2"/>
      <c r="W912" s="2"/>
      <c r="X912" s="2"/>
      <c r="Y912" s="2"/>
      <c r="Z912" s="2"/>
    </row>
    <row r="913" ht="13.6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19"/>
      <c r="O913" s="2"/>
      <c r="P913" s="2"/>
      <c r="Q913" s="8"/>
      <c r="R913" s="2"/>
      <c r="S913" s="2"/>
      <c r="T913" s="2"/>
      <c r="U913" s="2"/>
      <c r="V913" s="2"/>
      <c r="W913" s="2"/>
      <c r="X913" s="2"/>
      <c r="Y913" s="2"/>
      <c r="Z913" s="2"/>
    </row>
    <row r="914" ht="13.6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19"/>
      <c r="O914" s="2"/>
      <c r="P914" s="2"/>
      <c r="Q914" s="8"/>
      <c r="R914" s="2"/>
      <c r="S914" s="2"/>
      <c r="T914" s="2"/>
      <c r="U914" s="2"/>
      <c r="V914" s="2"/>
      <c r="W914" s="2"/>
      <c r="X914" s="2"/>
      <c r="Y914" s="2"/>
      <c r="Z914" s="2"/>
    </row>
    <row r="915" ht="13.6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19"/>
      <c r="O915" s="2"/>
      <c r="P915" s="2"/>
      <c r="Q915" s="8"/>
      <c r="R915" s="2"/>
      <c r="S915" s="2"/>
      <c r="T915" s="2"/>
      <c r="U915" s="2"/>
      <c r="V915" s="2"/>
      <c r="W915" s="2"/>
      <c r="X915" s="2"/>
      <c r="Y915" s="2"/>
      <c r="Z915" s="2"/>
    </row>
    <row r="916" ht="13.6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19"/>
      <c r="O916" s="2"/>
      <c r="P916" s="2"/>
      <c r="Q916" s="8"/>
      <c r="R916" s="2"/>
      <c r="S916" s="2"/>
      <c r="T916" s="2"/>
      <c r="U916" s="2"/>
      <c r="V916" s="2"/>
      <c r="W916" s="2"/>
      <c r="X916" s="2"/>
      <c r="Y916" s="2"/>
      <c r="Z916" s="2"/>
    </row>
    <row r="917" ht="13.6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19"/>
      <c r="O917" s="2"/>
      <c r="P917" s="2"/>
      <c r="Q917" s="8"/>
      <c r="R917" s="2"/>
      <c r="S917" s="2"/>
      <c r="T917" s="2"/>
      <c r="U917" s="2"/>
      <c r="V917" s="2"/>
      <c r="W917" s="2"/>
      <c r="X917" s="2"/>
      <c r="Y917" s="2"/>
      <c r="Z917" s="2"/>
    </row>
    <row r="918" ht="13.6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19"/>
      <c r="O918" s="2"/>
      <c r="P918" s="2"/>
      <c r="Q918" s="8"/>
      <c r="R918" s="2"/>
      <c r="S918" s="2"/>
      <c r="T918" s="2"/>
      <c r="U918" s="2"/>
      <c r="V918" s="2"/>
      <c r="W918" s="2"/>
      <c r="X918" s="2"/>
      <c r="Y918" s="2"/>
      <c r="Z918" s="2"/>
    </row>
    <row r="919" ht="13.6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19"/>
      <c r="O919" s="2"/>
      <c r="P919" s="2"/>
      <c r="Q919" s="8"/>
      <c r="R919" s="2"/>
      <c r="S919" s="2"/>
      <c r="T919" s="2"/>
      <c r="U919" s="2"/>
      <c r="V919" s="2"/>
      <c r="W919" s="2"/>
      <c r="X919" s="2"/>
      <c r="Y919" s="2"/>
      <c r="Z919" s="2"/>
    </row>
    <row r="920" ht="13.6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19"/>
      <c r="O920" s="2"/>
      <c r="P920" s="2"/>
      <c r="Q920" s="8"/>
      <c r="R920" s="2"/>
      <c r="S920" s="2"/>
      <c r="T920" s="2"/>
      <c r="U920" s="2"/>
      <c r="V920" s="2"/>
      <c r="W920" s="2"/>
      <c r="X920" s="2"/>
      <c r="Y920" s="2"/>
      <c r="Z920" s="2"/>
    </row>
    <row r="921" ht="13.6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19"/>
      <c r="O921" s="2"/>
      <c r="P921" s="2"/>
      <c r="Q921" s="8"/>
      <c r="R921" s="2"/>
      <c r="S921" s="2"/>
      <c r="T921" s="2"/>
      <c r="U921" s="2"/>
      <c r="V921" s="2"/>
      <c r="W921" s="2"/>
      <c r="X921" s="2"/>
      <c r="Y921" s="2"/>
      <c r="Z921" s="2"/>
    </row>
    <row r="922" ht="13.6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19"/>
      <c r="O922" s="2"/>
      <c r="P922" s="2"/>
      <c r="Q922" s="8"/>
      <c r="R922" s="2"/>
      <c r="S922" s="2"/>
      <c r="T922" s="2"/>
      <c r="U922" s="2"/>
      <c r="V922" s="2"/>
      <c r="W922" s="2"/>
      <c r="X922" s="2"/>
      <c r="Y922" s="2"/>
      <c r="Z922" s="2"/>
    </row>
    <row r="923" ht="13.6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19"/>
      <c r="O923" s="2"/>
      <c r="P923" s="2"/>
      <c r="Q923" s="8"/>
      <c r="R923" s="2"/>
      <c r="S923" s="2"/>
      <c r="T923" s="2"/>
      <c r="U923" s="2"/>
      <c r="V923" s="2"/>
      <c r="W923" s="2"/>
      <c r="X923" s="2"/>
      <c r="Y923" s="2"/>
      <c r="Z923" s="2"/>
    </row>
    <row r="924" ht="13.6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19"/>
      <c r="O924" s="2"/>
      <c r="P924" s="2"/>
      <c r="Q924" s="8"/>
      <c r="R924" s="2"/>
      <c r="S924" s="2"/>
      <c r="T924" s="2"/>
      <c r="U924" s="2"/>
      <c r="V924" s="2"/>
      <c r="W924" s="2"/>
      <c r="X924" s="2"/>
      <c r="Y924" s="2"/>
      <c r="Z924" s="2"/>
    </row>
    <row r="925" ht="13.6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19"/>
      <c r="O925" s="2"/>
      <c r="P925" s="2"/>
      <c r="Q925" s="8"/>
      <c r="R925" s="2"/>
      <c r="S925" s="2"/>
      <c r="T925" s="2"/>
      <c r="U925" s="2"/>
      <c r="V925" s="2"/>
      <c r="W925" s="2"/>
      <c r="X925" s="2"/>
      <c r="Y925" s="2"/>
      <c r="Z925" s="2"/>
    </row>
    <row r="926" ht="13.6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19"/>
      <c r="O926" s="2"/>
      <c r="P926" s="2"/>
      <c r="Q926" s="8"/>
      <c r="R926" s="2"/>
      <c r="S926" s="2"/>
      <c r="T926" s="2"/>
      <c r="U926" s="2"/>
      <c r="V926" s="2"/>
      <c r="W926" s="2"/>
      <c r="X926" s="2"/>
      <c r="Y926" s="2"/>
      <c r="Z926" s="2"/>
    </row>
    <row r="927" ht="13.6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19"/>
      <c r="O927" s="2"/>
      <c r="P927" s="2"/>
      <c r="Q927" s="8"/>
      <c r="R927" s="2"/>
      <c r="S927" s="2"/>
      <c r="T927" s="2"/>
      <c r="U927" s="2"/>
      <c r="V927" s="2"/>
      <c r="W927" s="2"/>
      <c r="X927" s="2"/>
      <c r="Y927" s="2"/>
      <c r="Z927" s="2"/>
    </row>
    <row r="928" ht="13.6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19"/>
      <c r="O928" s="2"/>
      <c r="P928" s="2"/>
      <c r="Q928" s="8"/>
      <c r="R928" s="2"/>
      <c r="S928" s="2"/>
      <c r="T928" s="2"/>
      <c r="U928" s="2"/>
      <c r="V928" s="2"/>
      <c r="W928" s="2"/>
      <c r="X928" s="2"/>
      <c r="Y928" s="2"/>
      <c r="Z928" s="2"/>
    </row>
    <row r="929" ht="13.6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19"/>
      <c r="O929" s="2"/>
      <c r="P929" s="2"/>
      <c r="Q929" s="8"/>
      <c r="R929" s="2"/>
      <c r="S929" s="2"/>
      <c r="T929" s="2"/>
      <c r="U929" s="2"/>
      <c r="V929" s="2"/>
      <c r="W929" s="2"/>
      <c r="X929" s="2"/>
      <c r="Y929" s="2"/>
      <c r="Z929" s="2"/>
    </row>
    <row r="930" ht="13.6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19"/>
      <c r="O930" s="2"/>
      <c r="P930" s="2"/>
      <c r="Q930" s="8"/>
      <c r="R930" s="2"/>
      <c r="S930" s="2"/>
      <c r="T930" s="2"/>
      <c r="U930" s="2"/>
      <c r="V930" s="2"/>
      <c r="W930" s="2"/>
      <c r="X930" s="2"/>
      <c r="Y930" s="2"/>
      <c r="Z930" s="2"/>
    </row>
    <row r="931" ht="13.6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19"/>
      <c r="O931" s="2"/>
      <c r="P931" s="2"/>
      <c r="Q931" s="8"/>
      <c r="R931" s="2"/>
      <c r="S931" s="2"/>
      <c r="T931" s="2"/>
      <c r="U931" s="2"/>
      <c r="V931" s="2"/>
      <c r="W931" s="2"/>
      <c r="X931" s="2"/>
      <c r="Y931" s="2"/>
      <c r="Z931" s="2"/>
    </row>
    <row r="932" ht="13.6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19"/>
      <c r="O932" s="2"/>
      <c r="P932" s="2"/>
      <c r="Q932" s="8"/>
      <c r="R932" s="2"/>
      <c r="S932" s="2"/>
      <c r="T932" s="2"/>
      <c r="U932" s="2"/>
      <c r="V932" s="2"/>
      <c r="W932" s="2"/>
      <c r="X932" s="2"/>
      <c r="Y932" s="2"/>
      <c r="Z932" s="2"/>
    </row>
    <row r="933" ht="13.6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19"/>
      <c r="O933" s="2"/>
      <c r="P933" s="2"/>
      <c r="Q933" s="8"/>
      <c r="R933" s="2"/>
      <c r="S933" s="2"/>
      <c r="T933" s="2"/>
      <c r="U933" s="2"/>
      <c r="V933" s="2"/>
      <c r="W933" s="2"/>
      <c r="X933" s="2"/>
      <c r="Y933" s="2"/>
      <c r="Z933" s="2"/>
    </row>
    <row r="934" ht="13.6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19"/>
      <c r="O934" s="2"/>
      <c r="P934" s="2"/>
      <c r="Q934" s="8"/>
      <c r="R934" s="2"/>
      <c r="S934" s="2"/>
      <c r="T934" s="2"/>
      <c r="U934" s="2"/>
      <c r="V934" s="2"/>
      <c r="W934" s="2"/>
      <c r="X934" s="2"/>
      <c r="Y934" s="2"/>
      <c r="Z934" s="2"/>
    </row>
    <row r="935" ht="13.6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19"/>
      <c r="O935" s="2"/>
      <c r="P935" s="2"/>
      <c r="Q935" s="8"/>
      <c r="R935" s="2"/>
      <c r="S935" s="2"/>
      <c r="T935" s="2"/>
      <c r="U935" s="2"/>
      <c r="V935" s="2"/>
      <c r="W935" s="2"/>
      <c r="X935" s="2"/>
      <c r="Y935" s="2"/>
      <c r="Z935" s="2"/>
    </row>
    <row r="936" ht="13.6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19"/>
      <c r="O936" s="2"/>
      <c r="P936" s="2"/>
      <c r="Q936" s="8"/>
      <c r="R936" s="2"/>
      <c r="S936" s="2"/>
      <c r="T936" s="2"/>
      <c r="U936" s="2"/>
      <c r="V936" s="2"/>
      <c r="W936" s="2"/>
      <c r="X936" s="2"/>
      <c r="Y936" s="2"/>
      <c r="Z936" s="2"/>
    </row>
    <row r="937" ht="13.6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19"/>
      <c r="O937" s="2"/>
      <c r="P937" s="2"/>
      <c r="Q937" s="8"/>
      <c r="R937" s="2"/>
      <c r="S937" s="2"/>
      <c r="T937" s="2"/>
      <c r="U937" s="2"/>
      <c r="V937" s="2"/>
      <c r="W937" s="2"/>
      <c r="X937" s="2"/>
      <c r="Y937" s="2"/>
      <c r="Z937" s="2"/>
    </row>
    <row r="938" ht="13.6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19"/>
      <c r="O938" s="2"/>
      <c r="P938" s="2"/>
      <c r="Q938" s="8"/>
      <c r="R938" s="2"/>
      <c r="S938" s="2"/>
      <c r="T938" s="2"/>
      <c r="U938" s="2"/>
      <c r="V938" s="2"/>
      <c r="W938" s="2"/>
      <c r="X938" s="2"/>
      <c r="Y938" s="2"/>
      <c r="Z938" s="2"/>
    </row>
    <row r="939" ht="13.6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19"/>
      <c r="O939" s="2"/>
      <c r="P939" s="2"/>
      <c r="Q939" s="8"/>
      <c r="R939" s="2"/>
      <c r="S939" s="2"/>
      <c r="T939" s="2"/>
      <c r="U939" s="2"/>
      <c r="V939" s="2"/>
      <c r="W939" s="2"/>
      <c r="X939" s="2"/>
      <c r="Y939" s="2"/>
      <c r="Z939" s="2"/>
    </row>
    <row r="940" ht="13.6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19"/>
      <c r="O940" s="2"/>
      <c r="P940" s="2"/>
      <c r="Q940" s="8"/>
      <c r="R940" s="2"/>
      <c r="S940" s="2"/>
      <c r="T940" s="2"/>
      <c r="U940" s="2"/>
      <c r="V940" s="2"/>
      <c r="W940" s="2"/>
      <c r="X940" s="2"/>
      <c r="Y940" s="2"/>
      <c r="Z940" s="2"/>
    </row>
    <row r="941" ht="13.6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19"/>
      <c r="O941" s="2"/>
      <c r="P941" s="2"/>
      <c r="Q941" s="8"/>
      <c r="R941" s="2"/>
      <c r="S941" s="2"/>
      <c r="T941" s="2"/>
      <c r="U941" s="2"/>
      <c r="V941" s="2"/>
      <c r="W941" s="2"/>
      <c r="X941" s="2"/>
      <c r="Y941" s="2"/>
      <c r="Z941" s="2"/>
    </row>
    <row r="942" ht="13.6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19"/>
      <c r="O942" s="2"/>
      <c r="P942" s="2"/>
      <c r="Q942" s="8"/>
      <c r="R942" s="2"/>
      <c r="S942" s="2"/>
      <c r="T942" s="2"/>
      <c r="U942" s="2"/>
      <c r="V942" s="2"/>
      <c r="W942" s="2"/>
      <c r="X942" s="2"/>
      <c r="Y942" s="2"/>
      <c r="Z942" s="2"/>
    </row>
    <row r="943" ht="13.6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19"/>
      <c r="O943" s="2"/>
      <c r="P943" s="2"/>
      <c r="Q943" s="8"/>
      <c r="R943" s="2"/>
      <c r="S943" s="2"/>
      <c r="T943" s="2"/>
      <c r="U943" s="2"/>
      <c r="V943" s="2"/>
      <c r="W943" s="2"/>
      <c r="X943" s="2"/>
      <c r="Y943" s="2"/>
      <c r="Z943" s="2"/>
    </row>
    <row r="944" ht="13.6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19"/>
      <c r="O944" s="2"/>
      <c r="P944" s="2"/>
      <c r="Q944" s="8"/>
      <c r="R944" s="2"/>
      <c r="S944" s="2"/>
      <c r="T944" s="2"/>
      <c r="U944" s="2"/>
      <c r="V944" s="2"/>
      <c r="W944" s="2"/>
      <c r="X944" s="2"/>
      <c r="Y944" s="2"/>
      <c r="Z944" s="2"/>
    </row>
    <row r="945" ht="13.6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19"/>
      <c r="O945" s="2"/>
      <c r="P945" s="2"/>
      <c r="Q945" s="8"/>
      <c r="R945" s="2"/>
      <c r="S945" s="2"/>
      <c r="T945" s="2"/>
      <c r="U945" s="2"/>
      <c r="V945" s="2"/>
      <c r="W945" s="2"/>
      <c r="X945" s="2"/>
      <c r="Y945" s="2"/>
      <c r="Z945" s="2"/>
    </row>
    <row r="946" ht="13.6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19"/>
      <c r="O946" s="2"/>
      <c r="P946" s="2"/>
      <c r="Q946" s="8"/>
      <c r="R946" s="2"/>
      <c r="S946" s="2"/>
      <c r="T946" s="2"/>
      <c r="U946" s="2"/>
      <c r="V946" s="2"/>
      <c r="W946" s="2"/>
      <c r="X946" s="2"/>
      <c r="Y946" s="2"/>
      <c r="Z946" s="2"/>
    </row>
    <row r="947" ht="13.6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19"/>
      <c r="O947" s="2"/>
      <c r="P947" s="2"/>
      <c r="Q947" s="8"/>
      <c r="R947" s="2"/>
      <c r="S947" s="2"/>
      <c r="T947" s="2"/>
      <c r="U947" s="2"/>
      <c r="V947" s="2"/>
      <c r="W947" s="2"/>
      <c r="X947" s="2"/>
      <c r="Y947" s="2"/>
      <c r="Z947" s="2"/>
    </row>
    <row r="948" ht="13.6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19"/>
      <c r="O948" s="2"/>
      <c r="P948" s="2"/>
      <c r="Q948" s="8"/>
      <c r="R948" s="2"/>
      <c r="S948" s="2"/>
      <c r="T948" s="2"/>
      <c r="U948" s="2"/>
      <c r="V948" s="2"/>
      <c r="W948" s="2"/>
      <c r="X948" s="2"/>
      <c r="Y948" s="2"/>
      <c r="Z948" s="2"/>
    </row>
    <row r="949" ht="13.6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19"/>
      <c r="O949" s="2"/>
      <c r="P949" s="2"/>
      <c r="Q949" s="8"/>
      <c r="R949" s="2"/>
      <c r="S949" s="2"/>
      <c r="T949" s="2"/>
      <c r="U949" s="2"/>
      <c r="V949" s="2"/>
      <c r="W949" s="2"/>
      <c r="X949" s="2"/>
      <c r="Y949" s="2"/>
      <c r="Z949" s="2"/>
    </row>
    <row r="950" ht="13.6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19"/>
      <c r="O950" s="2"/>
      <c r="P950" s="2"/>
      <c r="Q950" s="8"/>
      <c r="R950" s="2"/>
      <c r="S950" s="2"/>
      <c r="T950" s="2"/>
      <c r="U950" s="2"/>
      <c r="V950" s="2"/>
      <c r="W950" s="2"/>
      <c r="X950" s="2"/>
      <c r="Y950" s="2"/>
      <c r="Z950" s="2"/>
    </row>
    <row r="951" ht="13.6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19"/>
      <c r="O951" s="2"/>
      <c r="P951" s="2"/>
      <c r="Q951" s="8"/>
      <c r="R951" s="2"/>
      <c r="S951" s="2"/>
      <c r="T951" s="2"/>
      <c r="U951" s="2"/>
      <c r="V951" s="2"/>
      <c r="W951" s="2"/>
      <c r="X951" s="2"/>
      <c r="Y951" s="2"/>
      <c r="Z951" s="2"/>
    </row>
    <row r="952" ht="13.6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19"/>
      <c r="O952" s="2"/>
      <c r="P952" s="2"/>
      <c r="Q952" s="8"/>
      <c r="R952" s="2"/>
      <c r="S952" s="2"/>
      <c r="T952" s="2"/>
      <c r="U952" s="2"/>
      <c r="V952" s="2"/>
      <c r="W952" s="2"/>
      <c r="X952" s="2"/>
      <c r="Y952" s="2"/>
      <c r="Z952" s="2"/>
    </row>
    <row r="953" ht="13.6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19"/>
      <c r="O953" s="2"/>
      <c r="P953" s="2"/>
      <c r="Q953" s="8"/>
      <c r="R953" s="2"/>
      <c r="S953" s="2"/>
      <c r="T953" s="2"/>
      <c r="U953" s="2"/>
      <c r="V953" s="2"/>
      <c r="W953" s="2"/>
      <c r="X953" s="2"/>
      <c r="Y953" s="2"/>
      <c r="Z953" s="2"/>
    </row>
    <row r="954" ht="13.6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19"/>
      <c r="O954" s="2"/>
      <c r="P954" s="2"/>
      <c r="Q954" s="8"/>
      <c r="R954" s="2"/>
      <c r="S954" s="2"/>
      <c r="T954" s="2"/>
      <c r="U954" s="2"/>
      <c r="V954" s="2"/>
      <c r="W954" s="2"/>
      <c r="X954" s="2"/>
      <c r="Y954" s="2"/>
      <c r="Z954" s="2"/>
    </row>
    <row r="955" ht="13.6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19"/>
      <c r="O955" s="2"/>
      <c r="P955" s="2"/>
      <c r="Q955" s="8"/>
      <c r="R955" s="2"/>
      <c r="S955" s="2"/>
      <c r="T955" s="2"/>
      <c r="U955" s="2"/>
      <c r="V955" s="2"/>
      <c r="W955" s="2"/>
      <c r="X955" s="2"/>
      <c r="Y955" s="2"/>
      <c r="Z955" s="2"/>
    </row>
    <row r="956" ht="13.6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19"/>
      <c r="O956" s="2"/>
      <c r="P956" s="2"/>
      <c r="Q956" s="8"/>
      <c r="R956" s="2"/>
      <c r="S956" s="2"/>
      <c r="T956" s="2"/>
      <c r="U956" s="2"/>
      <c r="V956" s="2"/>
      <c r="W956" s="2"/>
      <c r="X956" s="2"/>
      <c r="Y956" s="2"/>
      <c r="Z956" s="2"/>
    </row>
    <row r="957" ht="13.6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19"/>
      <c r="O957" s="2"/>
      <c r="P957" s="2"/>
      <c r="Q957" s="8"/>
      <c r="R957" s="2"/>
      <c r="S957" s="2"/>
      <c r="T957" s="2"/>
      <c r="U957" s="2"/>
      <c r="V957" s="2"/>
      <c r="W957" s="2"/>
      <c r="X957" s="2"/>
      <c r="Y957" s="2"/>
      <c r="Z957" s="2"/>
    </row>
    <row r="958" ht="13.6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19"/>
      <c r="O958" s="2"/>
      <c r="P958" s="2"/>
      <c r="Q958" s="8"/>
      <c r="R958" s="2"/>
      <c r="S958" s="2"/>
      <c r="T958" s="2"/>
      <c r="U958" s="2"/>
      <c r="V958" s="2"/>
      <c r="W958" s="2"/>
      <c r="X958" s="2"/>
      <c r="Y958" s="2"/>
      <c r="Z958" s="2"/>
    </row>
    <row r="959" ht="13.6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19"/>
      <c r="O959" s="2"/>
      <c r="P959" s="2"/>
      <c r="Q959" s="8"/>
      <c r="R959" s="2"/>
      <c r="S959" s="2"/>
      <c r="T959" s="2"/>
      <c r="U959" s="2"/>
      <c r="V959" s="2"/>
      <c r="W959" s="2"/>
      <c r="X959" s="2"/>
      <c r="Y959" s="2"/>
      <c r="Z959" s="2"/>
    </row>
    <row r="960" ht="13.6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19"/>
      <c r="O960" s="2"/>
      <c r="P960" s="2"/>
      <c r="Q960" s="8"/>
      <c r="R960" s="2"/>
      <c r="S960" s="2"/>
      <c r="T960" s="2"/>
      <c r="U960" s="2"/>
      <c r="V960" s="2"/>
      <c r="W960" s="2"/>
      <c r="X960" s="2"/>
      <c r="Y960" s="2"/>
      <c r="Z960" s="2"/>
    </row>
    <row r="961" ht="13.6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19"/>
      <c r="O961" s="2"/>
      <c r="P961" s="2"/>
      <c r="Q961" s="8"/>
      <c r="R961" s="2"/>
      <c r="S961" s="2"/>
      <c r="T961" s="2"/>
      <c r="U961" s="2"/>
      <c r="V961" s="2"/>
      <c r="W961" s="2"/>
      <c r="X961" s="2"/>
      <c r="Y961" s="2"/>
      <c r="Z961" s="2"/>
    </row>
    <row r="962" ht="13.6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19"/>
      <c r="O962" s="2"/>
      <c r="P962" s="2"/>
      <c r="Q962" s="8"/>
      <c r="R962" s="2"/>
      <c r="S962" s="2"/>
      <c r="T962" s="2"/>
      <c r="U962" s="2"/>
      <c r="V962" s="2"/>
      <c r="W962" s="2"/>
      <c r="X962" s="2"/>
      <c r="Y962" s="2"/>
      <c r="Z962" s="2"/>
    </row>
    <row r="963" ht="13.6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19"/>
      <c r="O963" s="2"/>
      <c r="P963" s="2"/>
      <c r="Q963" s="8"/>
      <c r="R963" s="2"/>
      <c r="S963" s="2"/>
      <c r="T963" s="2"/>
      <c r="U963" s="2"/>
      <c r="V963" s="2"/>
      <c r="W963" s="2"/>
      <c r="X963" s="2"/>
      <c r="Y963" s="2"/>
      <c r="Z963" s="2"/>
    </row>
    <row r="964" ht="13.6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19"/>
      <c r="O964" s="2"/>
      <c r="P964" s="2"/>
      <c r="Q964" s="8"/>
      <c r="R964" s="2"/>
      <c r="S964" s="2"/>
      <c r="T964" s="2"/>
      <c r="U964" s="2"/>
      <c r="V964" s="2"/>
      <c r="W964" s="2"/>
      <c r="X964" s="2"/>
      <c r="Y964" s="2"/>
      <c r="Z964" s="2"/>
    </row>
    <row r="965" ht="13.6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19"/>
      <c r="O965" s="2"/>
      <c r="P965" s="2"/>
      <c r="Q965" s="8"/>
      <c r="R965" s="2"/>
      <c r="S965" s="2"/>
      <c r="T965" s="2"/>
      <c r="U965" s="2"/>
      <c r="V965" s="2"/>
      <c r="W965" s="2"/>
      <c r="X965" s="2"/>
      <c r="Y965" s="2"/>
      <c r="Z965" s="2"/>
    </row>
    <row r="966" ht="13.6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19"/>
      <c r="O966" s="2"/>
      <c r="P966" s="2"/>
      <c r="Q966" s="8"/>
      <c r="R966" s="2"/>
      <c r="S966" s="2"/>
      <c r="T966" s="2"/>
      <c r="U966" s="2"/>
      <c r="V966" s="2"/>
      <c r="W966" s="2"/>
      <c r="X966" s="2"/>
      <c r="Y966" s="2"/>
      <c r="Z966" s="2"/>
    </row>
    <row r="967" ht="13.6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19"/>
      <c r="O967" s="2"/>
      <c r="P967" s="2"/>
      <c r="Q967" s="8"/>
      <c r="R967" s="2"/>
      <c r="S967" s="2"/>
      <c r="T967" s="2"/>
      <c r="U967" s="2"/>
      <c r="V967" s="2"/>
      <c r="W967" s="2"/>
      <c r="X967" s="2"/>
      <c r="Y967" s="2"/>
      <c r="Z967" s="2"/>
    </row>
    <row r="968" ht="13.6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19"/>
      <c r="O968" s="2"/>
      <c r="P968" s="2"/>
      <c r="Q968" s="8"/>
      <c r="R968" s="2"/>
      <c r="S968" s="2"/>
      <c r="T968" s="2"/>
      <c r="U968" s="2"/>
      <c r="V968" s="2"/>
      <c r="W968" s="2"/>
      <c r="X968" s="2"/>
      <c r="Y968" s="2"/>
      <c r="Z968" s="2"/>
    </row>
    <row r="969" ht="13.6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19"/>
      <c r="O969" s="2"/>
      <c r="P969" s="2"/>
      <c r="Q969" s="8"/>
      <c r="R969" s="2"/>
      <c r="S969" s="2"/>
      <c r="T969" s="2"/>
      <c r="U969" s="2"/>
      <c r="V969" s="2"/>
      <c r="W969" s="2"/>
      <c r="X969" s="2"/>
      <c r="Y969" s="2"/>
      <c r="Z969" s="2"/>
    </row>
    <row r="970" ht="13.6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19"/>
      <c r="O970" s="2"/>
      <c r="P970" s="2"/>
      <c r="Q970" s="8"/>
      <c r="R970" s="2"/>
      <c r="S970" s="2"/>
      <c r="T970" s="2"/>
      <c r="U970" s="2"/>
      <c r="V970" s="2"/>
      <c r="W970" s="2"/>
      <c r="X970" s="2"/>
      <c r="Y970" s="2"/>
      <c r="Z970" s="2"/>
    </row>
    <row r="971" ht="13.6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19"/>
      <c r="O971" s="2"/>
      <c r="P971" s="2"/>
      <c r="Q971" s="8"/>
      <c r="R971" s="2"/>
      <c r="S971" s="2"/>
      <c r="T971" s="2"/>
      <c r="U971" s="2"/>
      <c r="V971" s="2"/>
      <c r="W971" s="2"/>
      <c r="X971" s="2"/>
      <c r="Y971" s="2"/>
      <c r="Z971" s="2"/>
    </row>
    <row r="972" ht="13.6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19"/>
      <c r="O972" s="2"/>
      <c r="P972" s="2"/>
      <c r="Q972" s="8"/>
      <c r="R972" s="2"/>
      <c r="S972" s="2"/>
      <c r="T972" s="2"/>
      <c r="U972" s="2"/>
      <c r="V972" s="2"/>
      <c r="W972" s="2"/>
      <c r="X972" s="2"/>
      <c r="Y972" s="2"/>
      <c r="Z972" s="2"/>
    </row>
    <row r="973" ht="13.6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19"/>
      <c r="O973" s="2"/>
      <c r="P973" s="2"/>
      <c r="Q973" s="8"/>
      <c r="R973" s="2"/>
      <c r="S973" s="2"/>
      <c r="T973" s="2"/>
      <c r="U973" s="2"/>
      <c r="V973" s="2"/>
      <c r="W973" s="2"/>
      <c r="X973" s="2"/>
      <c r="Y973" s="2"/>
      <c r="Z973" s="2"/>
    </row>
    <row r="974" ht="13.6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19"/>
      <c r="O974" s="2"/>
      <c r="P974" s="2"/>
      <c r="Q974" s="8"/>
      <c r="R974" s="2"/>
      <c r="S974" s="2"/>
      <c r="T974" s="2"/>
      <c r="U974" s="2"/>
      <c r="V974" s="2"/>
      <c r="W974" s="2"/>
      <c r="X974" s="2"/>
      <c r="Y974" s="2"/>
      <c r="Z974" s="2"/>
    </row>
    <row r="975" ht="13.6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19"/>
      <c r="O975" s="2"/>
      <c r="P975" s="2"/>
      <c r="Q975" s="8"/>
      <c r="R975" s="2"/>
      <c r="S975" s="2"/>
      <c r="T975" s="2"/>
      <c r="U975" s="2"/>
      <c r="V975" s="2"/>
      <c r="W975" s="2"/>
      <c r="X975" s="2"/>
      <c r="Y975" s="2"/>
      <c r="Z975" s="2"/>
    </row>
    <row r="976" ht="13.6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19"/>
      <c r="O976" s="2"/>
      <c r="P976" s="2"/>
      <c r="Q976" s="8"/>
      <c r="R976" s="2"/>
      <c r="S976" s="2"/>
      <c r="T976" s="2"/>
      <c r="U976" s="2"/>
      <c r="V976" s="2"/>
      <c r="W976" s="2"/>
      <c r="X976" s="2"/>
      <c r="Y976" s="2"/>
      <c r="Z976" s="2"/>
    </row>
    <row r="977" ht="13.6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19"/>
      <c r="O977" s="2"/>
      <c r="P977" s="2"/>
      <c r="Q977" s="8"/>
      <c r="R977" s="2"/>
      <c r="S977" s="2"/>
      <c r="T977" s="2"/>
      <c r="U977" s="2"/>
      <c r="V977" s="2"/>
      <c r="W977" s="2"/>
      <c r="X977" s="2"/>
      <c r="Y977" s="2"/>
      <c r="Z977" s="2"/>
    </row>
    <row r="978" ht="13.6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19"/>
      <c r="O978" s="2"/>
      <c r="P978" s="2"/>
      <c r="Q978" s="8"/>
      <c r="R978" s="2"/>
      <c r="S978" s="2"/>
      <c r="T978" s="2"/>
      <c r="U978" s="2"/>
      <c r="V978" s="2"/>
      <c r="W978" s="2"/>
      <c r="X978" s="2"/>
      <c r="Y978" s="2"/>
      <c r="Z978" s="2"/>
    </row>
    <row r="979" ht="13.6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19"/>
      <c r="O979" s="2"/>
      <c r="P979" s="2"/>
      <c r="Q979" s="8"/>
      <c r="R979" s="2"/>
      <c r="S979" s="2"/>
      <c r="T979" s="2"/>
      <c r="U979" s="2"/>
      <c r="V979" s="2"/>
      <c r="W979" s="2"/>
      <c r="X979" s="2"/>
      <c r="Y979" s="2"/>
      <c r="Z979" s="2"/>
    </row>
    <row r="980" ht="13.6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19"/>
      <c r="O980" s="2"/>
      <c r="P980" s="2"/>
      <c r="Q980" s="8"/>
      <c r="R980" s="2"/>
      <c r="S980" s="2"/>
      <c r="T980" s="2"/>
      <c r="U980" s="2"/>
      <c r="V980" s="2"/>
      <c r="W980" s="2"/>
      <c r="X980" s="2"/>
      <c r="Y980" s="2"/>
      <c r="Z980" s="2"/>
    </row>
    <row r="981" ht="13.6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19"/>
      <c r="O981" s="2"/>
      <c r="P981" s="2"/>
      <c r="Q981" s="8"/>
      <c r="R981" s="2"/>
      <c r="S981" s="2"/>
      <c r="T981" s="2"/>
      <c r="U981" s="2"/>
      <c r="V981" s="2"/>
      <c r="W981" s="2"/>
      <c r="X981" s="2"/>
      <c r="Y981" s="2"/>
      <c r="Z981" s="2"/>
    </row>
    <row r="982" ht="13.6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19"/>
      <c r="O982" s="2"/>
      <c r="P982" s="2"/>
      <c r="Q982" s="8"/>
      <c r="R982" s="2"/>
      <c r="S982" s="2"/>
      <c r="T982" s="2"/>
      <c r="U982" s="2"/>
      <c r="V982" s="2"/>
      <c r="W982" s="2"/>
      <c r="X982" s="2"/>
      <c r="Y982" s="2"/>
      <c r="Z982" s="2"/>
    </row>
    <row r="983" ht="13.6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19"/>
      <c r="O983" s="2"/>
      <c r="P983" s="2"/>
      <c r="Q983" s="8"/>
      <c r="R983" s="2"/>
      <c r="S983" s="2"/>
      <c r="T983" s="2"/>
      <c r="U983" s="2"/>
      <c r="V983" s="2"/>
      <c r="W983" s="2"/>
      <c r="X983" s="2"/>
      <c r="Y983" s="2"/>
      <c r="Z983" s="2"/>
    </row>
    <row r="984" ht="13.6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19"/>
      <c r="O984" s="2"/>
      <c r="P984" s="2"/>
      <c r="Q984" s="8"/>
      <c r="R984" s="2"/>
      <c r="S984" s="2"/>
      <c r="T984" s="2"/>
      <c r="U984" s="2"/>
      <c r="V984" s="2"/>
      <c r="W984" s="2"/>
      <c r="X984" s="2"/>
      <c r="Y984" s="2"/>
      <c r="Z984" s="2"/>
    </row>
    <row r="985" ht="13.6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19"/>
      <c r="O985" s="2"/>
      <c r="P985" s="2"/>
      <c r="Q985" s="8"/>
      <c r="R985" s="2"/>
      <c r="S985" s="2"/>
      <c r="T985" s="2"/>
      <c r="U985" s="2"/>
      <c r="V985" s="2"/>
      <c r="W985" s="2"/>
      <c r="X985" s="2"/>
      <c r="Y985" s="2"/>
      <c r="Z985" s="2"/>
    </row>
    <row r="986" ht="13.6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19"/>
      <c r="O986" s="2"/>
      <c r="P986" s="2"/>
      <c r="Q986" s="8"/>
      <c r="R986" s="2"/>
      <c r="S986" s="2"/>
      <c r="T986" s="2"/>
      <c r="U986" s="2"/>
      <c r="V986" s="2"/>
      <c r="W986" s="2"/>
      <c r="X986" s="2"/>
      <c r="Y986" s="2"/>
      <c r="Z986" s="2"/>
    </row>
    <row r="987" ht="13.6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19"/>
      <c r="O987" s="2"/>
      <c r="P987" s="2"/>
      <c r="Q987" s="8"/>
      <c r="R987" s="2"/>
      <c r="S987" s="2"/>
      <c r="T987" s="2"/>
      <c r="U987" s="2"/>
      <c r="V987" s="2"/>
      <c r="W987" s="2"/>
      <c r="X987" s="2"/>
      <c r="Y987" s="2"/>
      <c r="Z987" s="2"/>
    </row>
    <row r="988" ht="13.6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19"/>
      <c r="O988" s="2"/>
      <c r="P988" s="2"/>
      <c r="Q988" s="8"/>
      <c r="R988" s="2"/>
      <c r="S988" s="2"/>
      <c r="T988" s="2"/>
      <c r="U988" s="2"/>
      <c r="V988" s="2"/>
      <c r="W988" s="2"/>
      <c r="X988" s="2"/>
      <c r="Y988" s="2"/>
      <c r="Z988" s="2"/>
    </row>
    <row r="989" ht="13.6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19"/>
      <c r="O989" s="2"/>
      <c r="P989" s="2"/>
      <c r="Q989" s="8"/>
      <c r="R989" s="2"/>
      <c r="S989" s="2"/>
      <c r="T989" s="2"/>
      <c r="U989" s="2"/>
      <c r="V989" s="2"/>
      <c r="W989" s="2"/>
      <c r="X989" s="2"/>
      <c r="Y989" s="2"/>
      <c r="Z989" s="2"/>
    </row>
    <row r="990" ht="13.6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19"/>
      <c r="O990" s="2"/>
      <c r="P990" s="2"/>
      <c r="Q990" s="8"/>
      <c r="R990" s="2"/>
      <c r="S990" s="2"/>
      <c r="T990" s="2"/>
      <c r="U990" s="2"/>
      <c r="V990" s="2"/>
      <c r="W990" s="2"/>
      <c r="X990" s="2"/>
      <c r="Y990" s="2"/>
      <c r="Z990" s="2"/>
    </row>
    <row r="991" ht="13.6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19"/>
      <c r="O991" s="2"/>
      <c r="P991" s="2"/>
      <c r="Q991" s="8"/>
      <c r="R991" s="2"/>
      <c r="S991" s="2"/>
      <c r="T991" s="2"/>
      <c r="U991" s="2"/>
      <c r="V991" s="2"/>
      <c r="W991" s="2"/>
      <c r="X991" s="2"/>
      <c r="Y991" s="2"/>
      <c r="Z991" s="2"/>
    </row>
    <row r="992" ht="13.6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19"/>
      <c r="O992" s="2"/>
      <c r="P992" s="2"/>
      <c r="Q992" s="8"/>
      <c r="R992" s="2"/>
      <c r="S992" s="2"/>
      <c r="T992" s="2"/>
      <c r="U992" s="2"/>
      <c r="V992" s="2"/>
      <c r="W992" s="2"/>
      <c r="X992" s="2"/>
      <c r="Y992" s="2"/>
      <c r="Z992" s="2"/>
    </row>
    <row r="993" ht="13.6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19"/>
      <c r="O993" s="2"/>
      <c r="P993" s="2"/>
      <c r="Q993" s="8"/>
      <c r="R993" s="2"/>
      <c r="S993" s="2"/>
      <c r="T993" s="2"/>
      <c r="U993" s="2"/>
      <c r="V993" s="2"/>
      <c r="W993" s="2"/>
      <c r="X993" s="2"/>
      <c r="Y993" s="2"/>
      <c r="Z993" s="2"/>
    </row>
    <row r="994" ht="13.6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19"/>
      <c r="O994" s="2"/>
      <c r="P994" s="2"/>
      <c r="Q994" s="8"/>
      <c r="R994" s="2"/>
      <c r="S994" s="2"/>
      <c r="T994" s="2"/>
      <c r="U994" s="2"/>
      <c r="V994" s="2"/>
      <c r="W994" s="2"/>
      <c r="X994" s="2"/>
      <c r="Y994" s="2"/>
      <c r="Z994" s="2"/>
    </row>
    <row r="995" ht="13.6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19"/>
      <c r="O995" s="2"/>
      <c r="P995" s="2"/>
      <c r="Q995" s="8"/>
      <c r="R995" s="2"/>
      <c r="S995" s="2"/>
      <c r="T995" s="2"/>
      <c r="U995" s="2"/>
      <c r="V995" s="2"/>
      <c r="W995" s="2"/>
      <c r="X995" s="2"/>
      <c r="Y995" s="2"/>
      <c r="Z995" s="2"/>
    </row>
    <row r="996" ht="13.6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19"/>
      <c r="O996" s="2"/>
      <c r="P996" s="2"/>
      <c r="Q996" s="8"/>
      <c r="R996" s="2"/>
      <c r="S996" s="2"/>
      <c r="T996" s="2"/>
      <c r="U996" s="2"/>
      <c r="V996" s="2"/>
      <c r="W996" s="2"/>
      <c r="X996" s="2"/>
      <c r="Y996" s="2"/>
      <c r="Z996" s="2"/>
    </row>
    <row r="997" ht="13.6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19"/>
      <c r="O997" s="2"/>
      <c r="P997" s="2"/>
      <c r="Q997" s="8"/>
      <c r="R997" s="2"/>
      <c r="S997" s="2"/>
      <c r="T997" s="2"/>
      <c r="U997" s="2"/>
      <c r="V997" s="2"/>
      <c r="W997" s="2"/>
      <c r="X997" s="2"/>
      <c r="Y997" s="2"/>
      <c r="Z997" s="2"/>
    </row>
    <row r="998" ht="13.6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19"/>
      <c r="O998" s="2"/>
      <c r="P998" s="2"/>
      <c r="Q998" s="8"/>
      <c r="R998" s="2"/>
      <c r="S998" s="2"/>
      <c r="T998" s="2"/>
      <c r="U998" s="2"/>
      <c r="V998" s="2"/>
      <c r="W998" s="2"/>
      <c r="X998" s="2"/>
      <c r="Y998" s="2"/>
      <c r="Z998" s="2"/>
    </row>
    <row r="999" ht="13.6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19"/>
      <c r="O999" s="2"/>
      <c r="P999" s="2"/>
      <c r="Q999" s="8"/>
      <c r="R999" s="2"/>
      <c r="S999" s="2"/>
      <c r="T999" s="2"/>
      <c r="U999" s="2"/>
      <c r="V999" s="2"/>
      <c r="W999" s="2"/>
      <c r="X999" s="2"/>
      <c r="Y999" s="2"/>
      <c r="Z999" s="2"/>
    </row>
    <row r="1000" ht="13.6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19"/>
      <c r="O1000" s="2"/>
      <c r="P1000" s="2"/>
      <c r="Q1000" s="8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3.6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19"/>
      <c r="O1001" s="2"/>
      <c r="P1001" s="2"/>
      <c r="Q1001" s="8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3.6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19"/>
      <c r="O1002" s="2"/>
      <c r="P1002" s="2"/>
      <c r="Q1002" s="8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3.6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19"/>
      <c r="O1003" s="2"/>
      <c r="P1003" s="2"/>
      <c r="Q1003" s="8"/>
      <c r="R1003" s="2"/>
      <c r="S1003" s="2"/>
      <c r="T1003" s="2"/>
      <c r="U1003" s="2"/>
      <c r="V1003" s="2"/>
      <c r="W1003" s="2"/>
      <c r="X1003" s="2"/>
      <c r="Y1003" s="2"/>
      <c r="Z1003" s="2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130"/>
  <sheetViews>
    <sheetView workbookViewId="0" showGridLines="0" defaultGridColor="1"/>
  </sheetViews>
  <sheetFormatPr defaultColWidth="12.6667" defaultRowHeight="15.75" customHeight="1" outlineLevelRow="0" outlineLevelCol="0"/>
  <cols>
    <col min="1" max="12" width="12.6719" style="22" customWidth="1"/>
    <col min="13" max="16384" width="12.6719" style="22" customWidth="1"/>
  </cols>
  <sheetData>
    <row r="1" ht="16" customHeight="1">
      <c r="A1" t="s" s="23">
        <v>21</v>
      </c>
      <c r="B1" t="s" s="23">
        <v>22</v>
      </c>
      <c r="C1" t="s" s="23">
        <v>23</v>
      </c>
      <c r="D1" t="s" s="23">
        <v>24</v>
      </c>
      <c r="E1" t="s" s="23">
        <v>25</v>
      </c>
      <c r="F1" t="s" s="23">
        <v>26</v>
      </c>
      <c r="G1" t="s" s="23">
        <v>27</v>
      </c>
      <c r="H1" t="s" s="23">
        <v>28</v>
      </c>
      <c r="I1" t="s" s="23">
        <v>29</v>
      </c>
      <c r="J1" t="s" s="23">
        <v>30</v>
      </c>
      <c r="K1" t="s" s="23">
        <v>31</v>
      </c>
      <c r="L1" t="s" s="23">
        <v>32</v>
      </c>
    </row>
    <row r="2" ht="16" customHeight="1">
      <c r="A2" s="16">
        <v>-1</v>
      </c>
      <c r="B2" s="18">
        <v>10830</v>
      </c>
      <c r="C2" s="18">
        <v>23921</v>
      </c>
      <c r="D2" s="18">
        <v>10830</v>
      </c>
      <c r="E2" s="18">
        <v>10830</v>
      </c>
      <c r="F2" s="2"/>
      <c r="G2" s="2"/>
      <c r="H2" s="2"/>
      <c r="I2" s="2"/>
      <c r="J2" s="18">
        <v>23921</v>
      </c>
      <c r="K2" s="18">
        <v>287058</v>
      </c>
      <c r="L2" s="2"/>
    </row>
    <row r="3" ht="16" customHeight="1">
      <c r="A3" s="16">
        <v>0</v>
      </c>
      <c r="B3" s="18">
        <v>10975</v>
      </c>
      <c r="C3" s="18">
        <v>23529</v>
      </c>
      <c r="D3" s="18">
        <v>10975</v>
      </c>
      <c r="E3" s="18">
        <v>10975</v>
      </c>
      <c r="F3" s="2"/>
      <c r="G3" s="2"/>
      <c r="H3" s="2"/>
      <c r="I3" s="2"/>
      <c r="J3" s="18">
        <v>23529</v>
      </c>
      <c r="K3" s="18">
        <v>282352</v>
      </c>
      <c r="L3" s="2"/>
    </row>
    <row r="4" ht="16" customHeight="1">
      <c r="A4" s="16">
        <v>1</v>
      </c>
      <c r="B4" s="18">
        <v>11120</v>
      </c>
      <c r="C4" s="18">
        <v>23137</v>
      </c>
      <c r="D4" s="18">
        <v>11120</v>
      </c>
      <c r="E4" s="18">
        <v>11120</v>
      </c>
      <c r="F4" s="2"/>
      <c r="G4" s="2"/>
      <c r="H4" s="2"/>
      <c r="I4" s="2"/>
      <c r="J4" s="18">
        <v>23137</v>
      </c>
      <c r="K4" s="18">
        <v>370196</v>
      </c>
      <c r="L4" s="2"/>
    </row>
    <row r="5" ht="16" customHeight="1">
      <c r="A5" s="16">
        <v>2</v>
      </c>
      <c r="B5" s="18">
        <v>11265</v>
      </c>
      <c r="C5" s="18">
        <v>22745</v>
      </c>
      <c r="D5" s="18">
        <v>11265</v>
      </c>
      <c r="E5" s="18">
        <v>11265</v>
      </c>
      <c r="F5" s="2"/>
      <c r="G5" s="2"/>
      <c r="H5" s="2"/>
      <c r="I5" s="2"/>
      <c r="J5" s="18">
        <v>22745</v>
      </c>
      <c r="K5" s="18">
        <v>363921</v>
      </c>
      <c r="L5" s="2"/>
    </row>
    <row r="6" ht="16" customHeight="1">
      <c r="A6" s="16">
        <v>3</v>
      </c>
      <c r="B6" s="18">
        <v>11410</v>
      </c>
      <c r="C6" s="18">
        <v>22352</v>
      </c>
      <c r="D6" s="18">
        <v>11410</v>
      </c>
      <c r="E6" s="18">
        <v>11410</v>
      </c>
      <c r="F6" s="2"/>
      <c r="G6" s="2"/>
      <c r="H6" s="2"/>
      <c r="I6" s="2"/>
      <c r="J6" s="18">
        <v>22352</v>
      </c>
      <c r="K6" s="18">
        <v>380000</v>
      </c>
      <c r="L6" s="2"/>
    </row>
    <row r="7" ht="16" customHeight="1">
      <c r="A7" s="16">
        <v>4</v>
      </c>
      <c r="B7" s="18">
        <v>11555</v>
      </c>
      <c r="C7" s="18">
        <v>21960</v>
      </c>
      <c r="D7" s="18">
        <v>11555</v>
      </c>
      <c r="E7" s="18">
        <v>11555</v>
      </c>
      <c r="F7" s="2"/>
      <c r="G7" s="2"/>
      <c r="H7" s="2"/>
      <c r="I7" s="2"/>
      <c r="J7" s="18">
        <v>21960</v>
      </c>
      <c r="K7" s="18">
        <v>241568</v>
      </c>
      <c r="L7" s="2"/>
    </row>
    <row r="8" ht="16" customHeight="1">
      <c r="A8" s="16">
        <v>5</v>
      </c>
      <c r="B8" s="18">
        <v>11700</v>
      </c>
      <c r="C8" s="18">
        <v>21568</v>
      </c>
      <c r="D8" s="18">
        <v>11700</v>
      </c>
      <c r="E8" s="18">
        <v>11700</v>
      </c>
      <c r="F8" s="2"/>
      <c r="G8" s="2"/>
      <c r="H8" s="18">
        <v>11700</v>
      </c>
      <c r="I8" s="18">
        <v>11700</v>
      </c>
      <c r="J8" s="18">
        <v>21568</v>
      </c>
      <c r="K8" s="18">
        <v>345098</v>
      </c>
      <c r="L8" s="18">
        <v>11700</v>
      </c>
    </row>
    <row r="9" ht="16" customHeight="1">
      <c r="A9" s="16">
        <v>6</v>
      </c>
      <c r="B9" s="18">
        <v>11983</v>
      </c>
      <c r="C9" s="18">
        <v>21176</v>
      </c>
      <c r="D9" s="18">
        <v>11983</v>
      </c>
      <c r="E9" s="18">
        <v>11983</v>
      </c>
      <c r="F9" s="2"/>
      <c r="G9" s="2"/>
      <c r="H9" s="2"/>
      <c r="I9" s="2"/>
      <c r="J9" s="18">
        <v>21176</v>
      </c>
      <c r="K9" s="18">
        <v>232941</v>
      </c>
      <c r="L9" s="2"/>
    </row>
    <row r="10" ht="16" customHeight="1">
      <c r="A10" s="16">
        <v>7</v>
      </c>
      <c r="B10" s="18">
        <v>12266</v>
      </c>
      <c r="C10" s="18">
        <v>20784</v>
      </c>
      <c r="D10" s="18">
        <v>12266</v>
      </c>
      <c r="E10" s="18">
        <v>12266</v>
      </c>
      <c r="F10" s="2"/>
      <c r="G10" s="2"/>
      <c r="H10" s="2"/>
      <c r="I10" s="2"/>
      <c r="J10" s="18">
        <v>20784</v>
      </c>
      <c r="K10" s="18">
        <v>394901</v>
      </c>
      <c r="L10" s="2"/>
    </row>
    <row r="11" ht="16" customHeight="1">
      <c r="A11" s="16">
        <v>8</v>
      </c>
      <c r="B11" s="18">
        <v>12550</v>
      </c>
      <c r="C11" s="18">
        <v>20392</v>
      </c>
      <c r="D11" s="18">
        <v>12550</v>
      </c>
      <c r="E11" s="18">
        <v>12550</v>
      </c>
      <c r="F11" s="2"/>
      <c r="G11" s="2"/>
      <c r="H11" s="2"/>
      <c r="I11" s="2"/>
      <c r="J11" s="18">
        <v>20392</v>
      </c>
      <c r="K11" s="18">
        <v>489411</v>
      </c>
      <c r="L11" s="2"/>
    </row>
    <row r="12" ht="16" customHeight="1">
      <c r="A12" s="16">
        <v>9</v>
      </c>
      <c r="B12" s="18">
        <v>12833</v>
      </c>
      <c r="C12" s="18">
        <v>20000</v>
      </c>
      <c r="D12" s="18">
        <v>12833</v>
      </c>
      <c r="E12" s="18">
        <v>12833</v>
      </c>
      <c r="F12" s="2"/>
      <c r="G12" s="18">
        <v>0</v>
      </c>
      <c r="H12" s="2"/>
      <c r="I12" s="2"/>
      <c r="J12" s="18">
        <v>20000</v>
      </c>
      <c r="K12" s="18">
        <v>540000</v>
      </c>
      <c r="L12" s="2"/>
    </row>
    <row r="13" ht="16" customHeight="1">
      <c r="A13" s="16">
        <v>10</v>
      </c>
      <c r="B13" s="18">
        <v>13116</v>
      </c>
      <c r="C13" s="18">
        <v>19607</v>
      </c>
      <c r="D13" s="18">
        <v>13116</v>
      </c>
      <c r="E13" s="18">
        <v>13116</v>
      </c>
      <c r="F13" s="2"/>
      <c r="G13" s="2"/>
      <c r="H13" s="2"/>
      <c r="I13" s="2"/>
      <c r="J13" s="18">
        <v>19607</v>
      </c>
      <c r="K13" s="18">
        <v>686274</v>
      </c>
      <c r="L13" s="2"/>
    </row>
    <row r="14" ht="16" customHeight="1">
      <c r="A14" s="16">
        <v>11</v>
      </c>
      <c r="B14" s="18">
        <v>13400</v>
      </c>
      <c r="C14" s="18">
        <v>19215</v>
      </c>
      <c r="D14" s="18">
        <v>13400</v>
      </c>
      <c r="E14" s="18">
        <v>13400</v>
      </c>
      <c r="F14" s="2"/>
      <c r="G14" s="2"/>
      <c r="H14" s="2"/>
      <c r="I14" s="2"/>
      <c r="J14" s="18">
        <v>19215</v>
      </c>
      <c r="K14" s="18">
        <v>749411</v>
      </c>
      <c r="L14" s="2"/>
    </row>
    <row r="15" ht="16" customHeight="1">
      <c r="A15" s="16">
        <v>12</v>
      </c>
      <c r="B15" s="18">
        <v>13683</v>
      </c>
      <c r="C15" s="18">
        <v>18823</v>
      </c>
      <c r="D15" s="18">
        <v>13683</v>
      </c>
      <c r="E15" s="18">
        <v>13683</v>
      </c>
      <c r="F15" s="2"/>
      <c r="G15" s="2"/>
      <c r="H15" s="2"/>
      <c r="I15" s="2"/>
      <c r="J15" s="18">
        <v>18823</v>
      </c>
      <c r="K15" s="18">
        <v>696470</v>
      </c>
      <c r="L15" s="2"/>
    </row>
    <row r="16" ht="16" customHeight="1">
      <c r="A16" s="16">
        <v>13</v>
      </c>
      <c r="B16" s="18">
        <v>13966</v>
      </c>
      <c r="C16" s="18">
        <v>18431</v>
      </c>
      <c r="D16" s="18">
        <v>13966</v>
      </c>
      <c r="E16" s="18">
        <v>13966</v>
      </c>
      <c r="F16" s="2"/>
      <c r="G16" s="2"/>
      <c r="H16" s="2"/>
      <c r="I16" s="2"/>
      <c r="J16" s="18">
        <v>18431</v>
      </c>
      <c r="K16" s="18">
        <v>589803</v>
      </c>
      <c r="L16" s="2"/>
    </row>
    <row r="17" ht="16" customHeight="1">
      <c r="A17" s="16">
        <v>14</v>
      </c>
      <c r="B17" s="18">
        <v>14250</v>
      </c>
      <c r="C17" s="18">
        <v>18039</v>
      </c>
      <c r="D17" s="18">
        <v>14250</v>
      </c>
      <c r="E17" s="18">
        <v>14250</v>
      </c>
      <c r="F17" s="2"/>
      <c r="G17" s="2"/>
      <c r="H17" s="2"/>
      <c r="I17" s="2"/>
      <c r="J17" s="18">
        <v>18039</v>
      </c>
      <c r="K17" s="18">
        <v>703529</v>
      </c>
      <c r="L17" s="2"/>
    </row>
    <row r="18" ht="16" customHeight="1">
      <c r="A18" s="16">
        <v>15</v>
      </c>
      <c r="B18" s="18">
        <v>14533</v>
      </c>
      <c r="C18" s="18">
        <v>17647</v>
      </c>
      <c r="D18" s="18">
        <v>14533</v>
      </c>
      <c r="E18" s="18">
        <v>14533</v>
      </c>
      <c r="F18" s="2"/>
      <c r="G18" s="2"/>
      <c r="H18" s="2"/>
      <c r="I18" s="2"/>
      <c r="J18" s="18">
        <v>17647</v>
      </c>
      <c r="K18" s="18">
        <v>494117</v>
      </c>
      <c r="L18" s="2"/>
    </row>
    <row r="19" ht="16" customHeight="1">
      <c r="A19" s="16">
        <v>16</v>
      </c>
      <c r="B19" s="18">
        <v>14816</v>
      </c>
      <c r="C19" s="18">
        <v>17254</v>
      </c>
      <c r="D19" s="18">
        <v>14816</v>
      </c>
      <c r="E19" s="18">
        <v>14816</v>
      </c>
      <c r="F19" s="2"/>
      <c r="G19" s="2"/>
      <c r="H19" s="2"/>
      <c r="I19" s="2"/>
      <c r="J19" s="18">
        <v>17254</v>
      </c>
      <c r="K19" s="18">
        <v>690196</v>
      </c>
      <c r="L19" s="2"/>
    </row>
    <row r="20" ht="16" customHeight="1">
      <c r="A20" s="16">
        <v>17</v>
      </c>
      <c r="B20" s="18">
        <v>15100</v>
      </c>
      <c r="C20" s="18">
        <v>16862</v>
      </c>
      <c r="D20" s="18">
        <v>15100</v>
      </c>
      <c r="E20" s="18">
        <v>15100</v>
      </c>
      <c r="F20" s="2"/>
      <c r="G20" s="2"/>
      <c r="H20" s="18">
        <v>15100</v>
      </c>
      <c r="I20" s="18">
        <v>15100</v>
      </c>
      <c r="J20" s="18">
        <v>16862</v>
      </c>
      <c r="K20" s="18">
        <v>961176</v>
      </c>
      <c r="L20" s="18">
        <v>15100</v>
      </c>
    </row>
    <row r="21" ht="16" customHeight="1">
      <c r="A21" s="16">
        <v>18</v>
      </c>
      <c r="B21" s="18">
        <v>15376</v>
      </c>
      <c r="C21" s="18">
        <v>16470</v>
      </c>
      <c r="D21" s="18">
        <v>14870</v>
      </c>
      <c r="E21" s="18">
        <v>15376</v>
      </c>
      <c r="F21" s="2"/>
      <c r="G21" s="2"/>
      <c r="H21" s="2"/>
      <c r="I21" s="2"/>
      <c r="J21" s="18">
        <v>16470</v>
      </c>
      <c r="K21" s="18">
        <v>988235</v>
      </c>
      <c r="L21" s="2"/>
    </row>
    <row r="22" ht="16" customHeight="1">
      <c r="A22" s="16">
        <v>19</v>
      </c>
      <c r="B22" s="18">
        <v>15653</v>
      </c>
      <c r="C22" s="18">
        <v>16078</v>
      </c>
      <c r="D22" s="18">
        <v>14640</v>
      </c>
      <c r="E22" s="18">
        <v>15653</v>
      </c>
      <c r="F22" s="2"/>
      <c r="G22" s="2"/>
      <c r="H22" s="2"/>
      <c r="I22" s="2"/>
      <c r="J22" s="18">
        <v>16078</v>
      </c>
      <c r="K22" s="18">
        <v>1061176</v>
      </c>
      <c r="L22" s="2"/>
    </row>
    <row r="23" ht="16" customHeight="1">
      <c r="A23" s="16">
        <v>20</v>
      </c>
      <c r="B23" s="2"/>
      <c r="C23" s="2"/>
      <c r="D23" s="18">
        <v>14410</v>
      </c>
      <c r="E23" s="18">
        <v>15930</v>
      </c>
      <c r="F23" s="2"/>
      <c r="G23" s="2"/>
      <c r="H23" s="2"/>
      <c r="I23" s="2"/>
      <c r="J23" s="18">
        <v>15686</v>
      </c>
      <c r="K23" s="18">
        <v>1050980</v>
      </c>
      <c r="L23" s="2"/>
    </row>
    <row r="24" ht="16" customHeight="1">
      <c r="A24" s="16">
        <v>21</v>
      </c>
      <c r="B24" s="2"/>
      <c r="C24" s="2"/>
      <c r="D24" s="18">
        <v>14180</v>
      </c>
      <c r="E24" s="18">
        <v>16206</v>
      </c>
      <c r="F24" s="2"/>
      <c r="G24" s="2"/>
      <c r="H24" s="2"/>
      <c r="I24" s="2"/>
      <c r="J24" s="18">
        <v>15294</v>
      </c>
      <c r="K24" s="18">
        <v>948235</v>
      </c>
      <c r="L24" s="2"/>
    </row>
    <row r="25" ht="16" customHeight="1">
      <c r="A25" s="16">
        <v>22</v>
      </c>
      <c r="B25" s="2"/>
      <c r="C25" s="2"/>
      <c r="D25" s="18">
        <v>13950</v>
      </c>
      <c r="E25" s="18">
        <v>16483</v>
      </c>
      <c r="F25" s="2"/>
      <c r="G25" s="2"/>
      <c r="H25" s="2"/>
      <c r="I25" s="2"/>
      <c r="J25" s="18">
        <v>14901</v>
      </c>
      <c r="K25" s="18">
        <v>670588</v>
      </c>
      <c r="L25" s="2"/>
    </row>
    <row r="26" ht="16" customHeight="1">
      <c r="A26" s="16">
        <v>23</v>
      </c>
      <c r="B26" s="2"/>
      <c r="C26" s="2"/>
      <c r="D26" s="18">
        <v>13720</v>
      </c>
      <c r="E26" s="18">
        <v>16760</v>
      </c>
      <c r="F26" s="2"/>
      <c r="G26" s="2"/>
      <c r="H26" s="2"/>
      <c r="I26" s="2"/>
      <c r="J26" s="18">
        <v>14509</v>
      </c>
      <c r="K26" s="18">
        <v>870588</v>
      </c>
      <c r="L26" s="2"/>
    </row>
    <row r="27" ht="16" customHeight="1">
      <c r="A27" s="16">
        <v>24</v>
      </c>
      <c r="B27" s="2"/>
      <c r="C27" s="2"/>
      <c r="D27" s="18">
        <v>13490</v>
      </c>
      <c r="E27" s="18">
        <v>17036</v>
      </c>
      <c r="F27" s="2"/>
      <c r="G27" s="2"/>
      <c r="H27" s="2"/>
      <c r="I27" s="2"/>
      <c r="J27" s="18">
        <v>14117</v>
      </c>
      <c r="K27" s="18">
        <v>720000</v>
      </c>
      <c r="L27" s="2"/>
    </row>
    <row r="28" ht="16" customHeight="1">
      <c r="A28" s="16">
        <v>25</v>
      </c>
      <c r="B28" s="2"/>
      <c r="C28" s="2"/>
      <c r="D28" s="18">
        <v>13260</v>
      </c>
      <c r="E28" s="18">
        <v>17313</v>
      </c>
      <c r="F28" s="2"/>
      <c r="G28" s="2"/>
      <c r="H28" s="2"/>
      <c r="I28" s="2"/>
      <c r="J28" s="18">
        <v>13725</v>
      </c>
      <c r="K28" s="18">
        <v>947058</v>
      </c>
      <c r="L28" s="2"/>
    </row>
    <row r="29" ht="16" customHeight="1">
      <c r="A29" s="16">
        <v>26</v>
      </c>
      <c r="B29" s="2"/>
      <c r="C29" s="2"/>
      <c r="D29" s="18">
        <v>13030</v>
      </c>
      <c r="E29" s="18">
        <v>17590</v>
      </c>
      <c r="F29" s="2"/>
      <c r="G29" s="2"/>
      <c r="H29" s="2"/>
      <c r="I29" s="2"/>
      <c r="J29" s="18">
        <v>13333</v>
      </c>
      <c r="K29" s="18">
        <v>1200000</v>
      </c>
      <c r="L29" s="2"/>
    </row>
    <row r="30" ht="16" customHeight="1">
      <c r="A30" s="16">
        <v>27</v>
      </c>
      <c r="B30" s="2"/>
      <c r="C30" s="2"/>
      <c r="D30" s="18">
        <v>12800</v>
      </c>
      <c r="E30" s="18">
        <v>17866</v>
      </c>
      <c r="F30" s="18">
        <v>12941</v>
      </c>
      <c r="G30" s="2"/>
      <c r="H30" s="2"/>
      <c r="I30" s="2"/>
      <c r="J30" s="18">
        <v>12941</v>
      </c>
      <c r="K30" s="18">
        <v>1164705</v>
      </c>
      <c r="L30" s="2"/>
    </row>
    <row r="31" ht="16" customHeight="1">
      <c r="A31" s="16">
        <v>28</v>
      </c>
      <c r="B31" s="2"/>
      <c r="C31" s="2"/>
      <c r="D31" s="18">
        <v>12570</v>
      </c>
      <c r="E31" s="18">
        <v>18143</v>
      </c>
      <c r="F31" s="18">
        <v>12549</v>
      </c>
      <c r="G31" s="2"/>
      <c r="H31" s="2"/>
      <c r="I31" s="2"/>
      <c r="J31" s="18">
        <v>12549</v>
      </c>
      <c r="K31" s="18">
        <v>1292549</v>
      </c>
      <c r="L31" s="2"/>
    </row>
    <row r="32" ht="16" customHeight="1">
      <c r="A32" s="16">
        <v>29</v>
      </c>
      <c r="B32" s="2"/>
      <c r="C32" s="2"/>
      <c r="D32" s="18">
        <v>12340</v>
      </c>
      <c r="E32" s="18">
        <v>18420</v>
      </c>
      <c r="F32" s="18">
        <v>12156</v>
      </c>
      <c r="G32" s="2"/>
      <c r="H32" s="2"/>
      <c r="I32" s="2"/>
      <c r="J32" s="18">
        <v>12156</v>
      </c>
      <c r="K32" s="18">
        <v>1227843</v>
      </c>
      <c r="L32" s="2"/>
    </row>
    <row r="33" ht="16" customHeight="1">
      <c r="A33" s="16">
        <v>30</v>
      </c>
      <c r="B33" s="2"/>
      <c r="C33" s="2"/>
      <c r="D33" s="18">
        <v>12110</v>
      </c>
      <c r="E33" s="18">
        <v>18696</v>
      </c>
      <c r="F33" s="18">
        <v>11764</v>
      </c>
      <c r="G33" s="2"/>
      <c r="H33" s="2"/>
      <c r="I33" s="2"/>
      <c r="J33" s="18">
        <v>11764</v>
      </c>
      <c r="K33" s="18">
        <v>1188235</v>
      </c>
      <c r="L33" s="2"/>
    </row>
    <row r="34" ht="16" customHeight="1">
      <c r="A34" s="16">
        <v>31</v>
      </c>
      <c r="B34" s="2"/>
      <c r="C34" s="2"/>
      <c r="D34" s="18">
        <v>11880</v>
      </c>
      <c r="E34" s="18">
        <v>18973</v>
      </c>
      <c r="F34" s="18">
        <v>11372</v>
      </c>
      <c r="G34" s="2"/>
      <c r="H34" s="2"/>
      <c r="I34" s="2"/>
      <c r="J34" s="18">
        <v>11372</v>
      </c>
      <c r="K34" s="18">
        <v>841568</v>
      </c>
      <c r="L34" s="2"/>
    </row>
    <row r="35" ht="16" customHeight="1">
      <c r="A35" s="16">
        <v>32</v>
      </c>
      <c r="B35" s="2"/>
      <c r="C35" s="2"/>
      <c r="D35" s="18">
        <v>11650</v>
      </c>
      <c r="E35" s="18">
        <v>19250</v>
      </c>
      <c r="F35" s="18">
        <v>10980</v>
      </c>
      <c r="G35" s="2"/>
      <c r="H35" s="2"/>
      <c r="I35" s="2"/>
      <c r="J35" s="18">
        <v>10980</v>
      </c>
      <c r="K35" s="18">
        <v>1152941</v>
      </c>
      <c r="L35" s="2"/>
    </row>
    <row r="36" ht="16" customHeight="1">
      <c r="A36" s="16">
        <v>33</v>
      </c>
      <c r="B36" s="2"/>
      <c r="C36" s="2"/>
      <c r="D36" s="18">
        <v>11420</v>
      </c>
      <c r="E36" s="18">
        <v>19526</v>
      </c>
      <c r="F36" s="18">
        <v>10588</v>
      </c>
      <c r="G36" s="2"/>
      <c r="H36" s="2"/>
      <c r="I36" s="2"/>
      <c r="J36" s="18">
        <v>10588</v>
      </c>
      <c r="K36" s="18">
        <v>804705</v>
      </c>
      <c r="L36" s="2"/>
    </row>
    <row r="37" ht="16" customHeight="1">
      <c r="A37" s="16">
        <v>34</v>
      </c>
      <c r="B37" s="2"/>
      <c r="C37" s="2"/>
      <c r="D37" s="18">
        <v>11190</v>
      </c>
      <c r="E37" s="18">
        <v>19803</v>
      </c>
      <c r="F37" s="18">
        <v>10196</v>
      </c>
      <c r="G37" s="2"/>
      <c r="H37" s="2"/>
      <c r="I37" s="2"/>
      <c r="J37" s="18">
        <v>10196</v>
      </c>
      <c r="K37" s="18">
        <v>1162352</v>
      </c>
      <c r="L37" s="2"/>
    </row>
    <row r="38" ht="16" customHeight="1">
      <c r="A38" s="16">
        <v>35</v>
      </c>
      <c r="B38" s="2"/>
      <c r="C38" s="2"/>
      <c r="D38" s="18">
        <v>10960</v>
      </c>
      <c r="E38" s="18">
        <v>20080</v>
      </c>
      <c r="F38" s="18">
        <v>9803</v>
      </c>
      <c r="G38" s="2"/>
      <c r="H38" s="2"/>
      <c r="I38" s="2"/>
      <c r="J38" s="18">
        <v>9803</v>
      </c>
      <c r="K38" s="18">
        <v>1362745</v>
      </c>
      <c r="L38" s="2"/>
    </row>
    <row r="39" ht="16" customHeight="1">
      <c r="A39" s="16">
        <v>36</v>
      </c>
      <c r="B39" s="2"/>
      <c r="C39" s="2"/>
      <c r="D39" s="18">
        <v>10730</v>
      </c>
      <c r="E39" s="18">
        <v>20356</v>
      </c>
      <c r="F39" s="18">
        <v>9411</v>
      </c>
      <c r="G39" s="2"/>
      <c r="H39" s="2"/>
      <c r="I39" s="2"/>
      <c r="J39" s="18">
        <v>9411</v>
      </c>
      <c r="K39" s="18">
        <v>1317647</v>
      </c>
      <c r="L39" s="2"/>
    </row>
    <row r="40" ht="16" customHeight="1">
      <c r="A40" s="16">
        <v>37</v>
      </c>
      <c r="B40" s="2"/>
      <c r="C40" s="2"/>
      <c r="D40" s="18">
        <v>10500</v>
      </c>
      <c r="E40" s="18">
        <v>20633</v>
      </c>
      <c r="F40" s="18">
        <v>9019</v>
      </c>
      <c r="G40" s="2"/>
      <c r="H40" s="2"/>
      <c r="I40" s="2"/>
      <c r="J40" s="18">
        <v>9019</v>
      </c>
      <c r="K40" s="18">
        <v>1398039</v>
      </c>
      <c r="L40" s="2"/>
    </row>
    <row r="41" ht="16" customHeight="1">
      <c r="A41" s="16">
        <v>38</v>
      </c>
      <c r="B41" s="2"/>
      <c r="C41" s="2"/>
      <c r="D41" s="18">
        <v>10270</v>
      </c>
      <c r="E41" s="18">
        <v>20910</v>
      </c>
      <c r="F41" s="18">
        <v>8627</v>
      </c>
      <c r="G41" s="2"/>
      <c r="H41" s="2"/>
      <c r="I41" s="2"/>
      <c r="J41" s="18">
        <v>8627</v>
      </c>
      <c r="K41" s="18">
        <v>1371764</v>
      </c>
      <c r="L41" s="2"/>
    </row>
    <row r="42" ht="16" customHeight="1">
      <c r="A42" s="16">
        <v>39</v>
      </c>
      <c r="B42" s="2"/>
      <c r="C42" s="2"/>
      <c r="D42" s="18">
        <v>10040</v>
      </c>
      <c r="E42" s="18">
        <v>21186</v>
      </c>
      <c r="F42" s="18">
        <v>8235</v>
      </c>
      <c r="G42" s="2"/>
      <c r="H42" s="2"/>
      <c r="I42" s="2"/>
      <c r="J42" s="18">
        <v>8235</v>
      </c>
      <c r="K42" s="18">
        <v>1185882</v>
      </c>
      <c r="L42" s="2"/>
    </row>
    <row r="43" ht="16" customHeight="1">
      <c r="A43" s="16">
        <v>40</v>
      </c>
      <c r="B43" s="2"/>
      <c r="C43" s="2"/>
      <c r="D43" s="18">
        <v>9810</v>
      </c>
      <c r="E43" s="18">
        <v>21463</v>
      </c>
      <c r="F43" s="18">
        <v>7843</v>
      </c>
      <c r="G43" s="2"/>
      <c r="H43" s="2"/>
      <c r="I43" s="2"/>
      <c r="J43" s="18">
        <v>7843</v>
      </c>
      <c r="K43" s="18">
        <v>831372</v>
      </c>
      <c r="L43" s="2"/>
    </row>
    <row r="44" ht="16" customHeight="1">
      <c r="A44" s="16">
        <v>41</v>
      </c>
      <c r="B44" s="2"/>
      <c r="C44" s="2"/>
      <c r="D44" s="18">
        <v>9580</v>
      </c>
      <c r="E44" s="18">
        <v>21740</v>
      </c>
      <c r="F44" s="18">
        <v>7450</v>
      </c>
      <c r="G44" s="2"/>
      <c r="H44" s="2"/>
      <c r="I44" s="2"/>
      <c r="J44" s="18">
        <v>7450</v>
      </c>
      <c r="K44" s="18">
        <v>1154901</v>
      </c>
      <c r="L44" s="2"/>
    </row>
    <row r="45" ht="16" customHeight="1">
      <c r="A45" s="16">
        <v>42</v>
      </c>
      <c r="B45" s="2"/>
      <c r="C45" s="2"/>
      <c r="D45" s="18">
        <v>9350</v>
      </c>
      <c r="E45" s="18">
        <v>22016</v>
      </c>
      <c r="F45" s="18">
        <v>7058</v>
      </c>
      <c r="G45" s="2"/>
      <c r="H45" s="2"/>
      <c r="I45" s="2"/>
      <c r="J45" s="18">
        <v>7058</v>
      </c>
      <c r="K45" s="18">
        <v>769411</v>
      </c>
      <c r="L45" s="2"/>
    </row>
    <row r="46" ht="16" customHeight="1">
      <c r="A46" s="16">
        <v>43</v>
      </c>
      <c r="B46" s="2"/>
      <c r="C46" s="2"/>
      <c r="D46" s="18">
        <v>9120</v>
      </c>
      <c r="E46" s="18">
        <v>22293</v>
      </c>
      <c r="F46" s="18">
        <v>6666</v>
      </c>
      <c r="G46" s="2"/>
      <c r="H46" s="2"/>
      <c r="I46" s="2"/>
      <c r="J46" s="18">
        <v>6666</v>
      </c>
      <c r="K46" s="18">
        <v>1020000</v>
      </c>
      <c r="L46" s="2"/>
    </row>
    <row r="47" ht="16" customHeight="1">
      <c r="A47" s="16">
        <v>44</v>
      </c>
      <c r="B47" s="2"/>
      <c r="C47" s="2"/>
      <c r="D47" s="18">
        <v>8890</v>
      </c>
      <c r="E47" s="18">
        <v>22570</v>
      </c>
      <c r="F47" s="18">
        <v>6274</v>
      </c>
      <c r="G47" s="2"/>
      <c r="H47" s="2"/>
      <c r="I47" s="2"/>
      <c r="J47" s="18">
        <v>6274</v>
      </c>
      <c r="K47" s="18">
        <v>1210980</v>
      </c>
      <c r="L47" s="2"/>
    </row>
    <row r="48" ht="16" customHeight="1">
      <c r="A48" s="16">
        <v>45</v>
      </c>
      <c r="B48" s="2"/>
      <c r="C48" s="2"/>
      <c r="D48" s="18">
        <v>8660</v>
      </c>
      <c r="E48" s="18">
        <v>22846</v>
      </c>
      <c r="F48" s="18">
        <v>5882</v>
      </c>
      <c r="G48" s="2"/>
      <c r="H48" s="2"/>
      <c r="I48" s="2"/>
      <c r="J48" s="18">
        <v>5882</v>
      </c>
      <c r="K48" s="18">
        <v>1158823</v>
      </c>
      <c r="L48" s="2"/>
    </row>
    <row r="49" ht="16" customHeight="1">
      <c r="A49" s="16">
        <v>46</v>
      </c>
      <c r="B49" s="2"/>
      <c r="C49" s="2"/>
      <c r="D49" s="18">
        <v>8430</v>
      </c>
      <c r="E49" s="18">
        <v>23123</v>
      </c>
      <c r="F49" s="18">
        <v>5490</v>
      </c>
      <c r="G49" s="2"/>
      <c r="H49" s="2"/>
      <c r="I49" s="2"/>
      <c r="J49" s="18">
        <v>5490</v>
      </c>
      <c r="K49" s="18">
        <v>1070588</v>
      </c>
      <c r="L49" s="2"/>
    </row>
    <row r="50" ht="16" customHeight="1">
      <c r="A50" s="16">
        <v>47</v>
      </c>
      <c r="B50" s="2"/>
      <c r="C50" s="2"/>
      <c r="D50" s="18">
        <v>8200</v>
      </c>
      <c r="E50" s="18">
        <v>23400</v>
      </c>
      <c r="F50" s="18">
        <v>5098</v>
      </c>
      <c r="G50" s="2"/>
      <c r="H50" s="18">
        <v>23400</v>
      </c>
      <c r="I50" s="18">
        <v>8200</v>
      </c>
      <c r="J50" s="18">
        <v>5098</v>
      </c>
      <c r="K50" s="18">
        <v>1009411</v>
      </c>
      <c r="L50" s="18">
        <v>23400</v>
      </c>
    </row>
    <row r="51" ht="16" customHeight="1">
      <c r="A51" s="16">
        <v>48</v>
      </c>
      <c r="B51" s="2"/>
      <c r="C51" s="2"/>
      <c r="D51" s="18">
        <v>7970</v>
      </c>
      <c r="E51" s="18">
        <v>23676</v>
      </c>
      <c r="F51" s="18">
        <v>4705</v>
      </c>
      <c r="G51" s="2"/>
      <c r="H51" s="2"/>
      <c r="I51" s="2"/>
      <c r="J51" s="18">
        <v>4705</v>
      </c>
      <c r="K51" s="18">
        <v>856470</v>
      </c>
      <c r="L51" s="2"/>
    </row>
    <row r="52" ht="16" customHeight="1">
      <c r="A52" s="16">
        <v>49</v>
      </c>
      <c r="B52" s="2"/>
      <c r="C52" s="2"/>
      <c r="D52" s="18">
        <v>7740</v>
      </c>
      <c r="E52" s="18">
        <v>23953</v>
      </c>
      <c r="F52" s="18">
        <v>4313</v>
      </c>
      <c r="G52" s="2"/>
      <c r="H52" s="2"/>
      <c r="I52" s="2"/>
      <c r="J52" s="18">
        <v>4313</v>
      </c>
      <c r="K52" s="18">
        <v>539215</v>
      </c>
      <c r="L52" s="2"/>
    </row>
    <row r="53" ht="16" customHeight="1">
      <c r="A53" s="16">
        <v>50</v>
      </c>
      <c r="B53" s="2"/>
      <c r="C53" s="2"/>
      <c r="D53" s="18">
        <v>7510</v>
      </c>
      <c r="E53" s="18">
        <v>24230</v>
      </c>
      <c r="F53" s="18">
        <v>3921</v>
      </c>
      <c r="G53" s="2"/>
      <c r="H53" s="2"/>
      <c r="I53" s="2"/>
      <c r="J53" s="18">
        <v>3921</v>
      </c>
      <c r="K53" s="18">
        <v>650980</v>
      </c>
      <c r="L53" s="2"/>
    </row>
    <row r="54" ht="16" customHeight="1">
      <c r="A54" s="16">
        <v>51</v>
      </c>
      <c r="B54" s="2"/>
      <c r="C54" s="2"/>
      <c r="D54" s="18">
        <v>7280</v>
      </c>
      <c r="E54" s="18">
        <v>24506</v>
      </c>
      <c r="F54" s="18">
        <v>3529</v>
      </c>
      <c r="G54" s="2"/>
      <c r="H54" s="2"/>
      <c r="I54" s="2"/>
      <c r="J54" s="18">
        <v>3529</v>
      </c>
      <c r="K54" s="18">
        <v>434117</v>
      </c>
      <c r="L54" s="2"/>
    </row>
    <row r="55" ht="16" customHeight="1">
      <c r="A55" s="16">
        <v>52</v>
      </c>
      <c r="B55" s="2"/>
      <c r="C55" s="2"/>
      <c r="D55" s="18">
        <v>7050</v>
      </c>
      <c r="E55" s="18">
        <v>24783</v>
      </c>
      <c r="F55" s="18">
        <v>3137</v>
      </c>
      <c r="G55" s="2"/>
      <c r="H55" s="2"/>
      <c r="I55" s="2"/>
      <c r="J55" s="18">
        <v>3137</v>
      </c>
      <c r="K55" s="18">
        <v>530196</v>
      </c>
      <c r="L55" s="2"/>
    </row>
    <row r="56" ht="16" customHeight="1">
      <c r="A56" s="16">
        <v>53</v>
      </c>
      <c r="B56" s="2"/>
      <c r="C56" s="2"/>
      <c r="D56" s="18">
        <v>6820</v>
      </c>
      <c r="E56" s="18">
        <v>25060</v>
      </c>
      <c r="F56" s="18">
        <v>2745</v>
      </c>
      <c r="G56" s="2"/>
      <c r="H56" s="2"/>
      <c r="I56" s="2"/>
      <c r="J56" s="18">
        <v>2745</v>
      </c>
      <c r="K56" s="18">
        <v>507843</v>
      </c>
      <c r="L56" s="2"/>
    </row>
    <row r="57" ht="16" customHeight="1">
      <c r="A57" s="16">
        <v>54</v>
      </c>
      <c r="B57" s="2"/>
      <c r="C57" s="2"/>
      <c r="D57" s="18">
        <v>6590</v>
      </c>
      <c r="E57" s="18">
        <v>25336</v>
      </c>
      <c r="F57" s="18">
        <v>2352</v>
      </c>
      <c r="G57" s="2"/>
      <c r="H57" s="2"/>
      <c r="I57" s="2"/>
      <c r="J57" s="18">
        <v>2352</v>
      </c>
      <c r="K57" s="18">
        <v>430588</v>
      </c>
      <c r="L57" s="2"/>
    </row>
    <row r="58" ht="16" customHeight="1">
      <c r="A58" s="16">
        <v>55</v>
      </c>
      <c r="B58" s="2"/>
      <c r="C58" s="2"/>
      <c r="D58" s="18">
        <v>6360</v>
      </c>
      <c r="E58" s="18">
        <v>25613</v>
      </c>
      <c r="F58" s="18">
        <v>1960</v>
      </c>
      <c r="G58" s="2"/>
      <c r="H58" s="2"/>
      <c r="I58" s="2"/>
      <c r="J58" s="18">
        <v>1960</v>
      </c>
      <c r="K58" s="18">
        <v>341176</v>
      </c>
      <c r="L58" s="2"/>
    </row>
    <row r="59" ht="16" customHeight="1">
      <c r="A59" s="16">
        <v>56</v>
      </c>
      <c r="B59" s="2"/>
      <c r="C59" s="2"/>
      <c r="D59" s="18">
        <v>6130</v>
      </c>
      <c r="E59" s="18">
        <v>25890</v>
      </c>
      <c r="F59" s="18">
        <v>1568</v>
      </c>
      <c r="G59" s="2"/>
      <c r="H59" s="2"/>
      <c r="I59" s="2"/>
      <c r="J59" s="18">
        <v>1568</v>
      </c>
      <c r="K59" s="18">
        <v>276078</v>
      </c>
      <c r="L59" s="2"/>
    </row>
    <row r="60" ht="16" customHeight="1">
      <c r="A60" s="16">
        <v>57</v>
      </c>
      <c r="B60" s="2"/>
      <c r="C60" s="2"/>
      <c r="D60" s="18">
        <v>5900</v>
      </c>
      <c r="E60" s="18">
        <v>26166</v>
      </c>
      <c r="F60" s="18">
        <v>1176</v>
      </c>
      <c r="G60" s="2"/>
      <c r="H60" s="2"/>
      <c r="I60" s="2"/>
      <c r="J60" s="18">
        <v>1176</v>
      </c>
      <c r="K60" s="18">
        <v>169411</v>
      </c>
      <c r="L60" s="2"/>
    </row>
    <row r="61" ht="16" customHeight="1">
      <c r="A61" s="16">
        <v>58</v>
      </c>
      <c r="B61" s="2"/>
      <c r="C61" s="2"/>
      <c r="D61" s="18">
        <v>5670</v>
      </c>
      <c r="E61" s="18">
        <v>26443</v>
      </c>
      <c r="F61" s="18">
        <v>784</v>
      </c>
      <c r="G61" s="2"/>
      <c r="H61" s="2"/>
      <c r="I61" s="2"/>
      <c r="J61" s="18">
        <v>784</v>
      </c>
      <c r="K61" s="18">
        <v>80000</v>
      </c>
      <c r="L61" s="2"/>
    </row>
    <row r="62" ht="16" customHeight="1">
      <c r="A62" s="16">
        <v>59</v>
      </c>
      <c r="B62" s="2"/>
      <c r="C62" s="2"/>
      <c r="D62" s="18">
        <v>5440</v>
      </c>
      <c r="E62" s="18">
        <v>26720</v>
      </c>
      <c r="F62" s="18">
        <v>392</v>
      </c>
      <c r="G62" s="2"/>
      <c r="H62" s="2"/>
      <c r="I62" s="2"/>
      <c r="J62" s="18">
        <v>392</v>
      </c>
      <c r="K62" s="18">
        <v>56862</v>
      </c>
      <c r="L62" s="2"/>
    </row>
    <row r="63" ht="16" customHeight="1">
      <c r="A63" s="16">
        <v>60</v>
      </c>
      <c r="B63" s="2"/>
      <c r="C63" s="2"/>
      <c r="D63" s="18">
        <v>5210</v>
      </c>
      <c r="E63" s="18">
        <v>26996</v>
      </c>
      <c r="F63" s="18">
        <v>0</v>
      </c>
      <c r="G63" s="2"/>
      <c r="H63" s="2"/>
      <c r="I63" s="2"/>
      <c r="J63" s="18">
        <v>0</v>
      </c>
      <c r="K63" s="18">
        <v>0</v>
      </c>
      <c r="L63" s="2"/>
    </row>
    <row r="64" ht="16" customHeight="1">
      <c r="A64" s="2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ht="16" customHeight="1">
      <c r="A65" s="21"/>
      <c r="B65" s="24"/>
      <c r="C65" s="24"/>
      <c r="D65" s="21"/>
      <c r="E65" s="21"/>
      <c r="F65" s="21"/>
      <c r="G65" s="24"/>
      <c r="H65" s="24"/>
      <c r="I65" s="24"/>
      <c r="J65" s="21"/>
      <c r="K65" s="21"/>
      <c r="L65" s="24"/>
    </row>
    <row r="66" ht="16" customHeight="1">
      <c r="A66" s="21"/>
      <c r="B66" s="24"/>
      <c r="C66" s="24"/>
      <c r="D66" s="21"/>
      <c r="E66" s="21"/>
      <c r="F66" s="21"/>
      <c r="G66" s="24"/>
      <c r="H66" s="24"/>
      <c r="I66" s="24"/>
      <c r="J66" s="21"/>
      <c r="K66" s="21"/>
      <c r="L66" s="24"/>
    </row>
    <row r="67" ht="16" customHeight="1">
      <c r="A67" s="21"/>
      <c r="B67" s="24"/>
      <c r="C67" s="24"/>
      <c r="D67" s="21"/>
      <c r="E67" s="21"/>
      <c r="F67" s="21"/>
      <c r="G67" s="24"/>
      <c r="H67" s="24"/>
      <c r="I67" s="24"/>
      <c r="J67" s="21"/>
      <c r="K67" s="21"/>
      <c r="L67" s="24"/>
    </row>
    <row r="68" ht="16" customHeight="1">
      <c r="A68" s="21"/>
      <c r="B68" s="24"/>
      <c r="C68" s="24"/>
      <c r="D68" s="21"/>
      <c r="E68" s="21"/>
      <c r="F68" s="21"/>
      <c r="G68" s="24"/>
      <c r="H68" s="24"/>
      <c r="I68" s="24"/>
      <c r="J68" s="21"/>
      <c r="K68" s="21"/>
      <c r="L68" s="24"/>
    </row>
    <row r="69" ht="16" customHeight="1">
      <c r="A69" s="21"/>
      <c r="B69" s="24"/>
      <c r="C69" s="24"/>
      <c r="D69" s="21"/>
      <c r="E69" s="21"/>
      <c r="F69" s="21"/>
      <c r="G69" s="24"/>
      <c r="H69" s="24"/>
      <c r="I69" s="24"/>
      <c r="J69" s="21"/>
      <c r="K69" s="21"/>
      <c r="L69" s="24"/>
    </row>
    <row r="70" ht="16" customHeight="1">
      <c r="A70" s="21"/>
      <c r="B70" s="24"/>
      <c r="C70" s="24"/>
      <c r="D70" s="21"/>
      <c r="E70" s="21"/>
      <c r="F70" s="21"/>
      <c r="G70" s="24"/>
      <c r="H70" s="24"/>
      <c r="I70" s="24"/>
      <c r="J70" s="21"/>
      <c r="K70" s="21"/>
      <c r="L70" s="24"/>
    </row>
    <row r="71" ht="16" customHeight="1">
      <c r="A71" s="21"/>
      <c r="B71" s="24"/>
      <c r="C71" s="24"/>
      <c r="D71" s="21"/>
      <c r="E71" s="21"/>
      <c r="F71" s="21"/>
      <c r="G71" s="24"/>
      <c r="H71" s="24"/>
      <c r="I71" s="24"/>
      <c r="J71" s="21"/>
      <c r="K71" s="21"/>
      <c r="L71" s="24"/>
    </row>
    <row r="72" ht="16" customHeight="1">
      <c r="A72" s="21"/>
      <c r="B72" s="24"/>
      <c r="C72" s="24"/>
      <c r="D72" s="21"/>
      <c r="E72" s="21"/>
      <c r="F72" s="21"/>
      <c r="G72" s="24"/>
      <c r="H72" s="24"/>
      <c r="I72" s="24"/>
      <c r="J72" s="21"/>
      <c r="K72" s="21"/>
      <c r="L72" s="24"/>
    </row>
    <row r="73" ht="16" customHeight="1">
      <c r="A73" s="21"/>
      <c r="B73" s="24"/>
      <c r="C73" s="24"/>
      <c r="D73" s="21"/>
      <c r="E73" s="21"/>
      <c r="F73" s="21"/>
      <c r="G73" s="24"/>
      <c r="H73" s="24"/>
      <c r="I73" s="24"/>
      <c r="J73" s="21"/>
      <c r="K73" s="21"/>
      <c r="L73" s="24"/>
    </row>
    <row r="74" ht="16" customHeight="1">
      <c r="A74" s="21"/>
      <c r="B74" s="24"/>
      <c r="C74" s="24"/>
      <c r="D74" s="21"/>
      <c r="E74" s="21"/>
      <c r="F74" s="21"/>
      <c r="G74" s="24"/>
      <c r="H74" s="24"/>
      <c r="I74" s="24"/>
      <c r="J74" s="21"/>
      <c r="K74" s="21"/>
      <c r="L74" s="24"/>
    </row>
    <row r="75" ht="16" customHeight="1">
      <c r="A75" s="21"/>
      <c r="B75" s="24"/>
      <c r="C75" s="24"/>
      <c r="D75" s="21"/>
      <c r="E75" s="21"/>
      <c r="F75" s="21"/>
      <c r="G75" s="24"/>
      <c r="H75" s="24"/>
      <c r="I75" s="24"/>
      <c r="J75" s="21"/>
      <c r="K75" s="21"/>
      <c r="L75" s="24"/>
    </row>
    <row r="76" ht="16" customHeight="1">
      <c r="A76" s="21"/>
      <c r="B76" s="24"/>
      <c r="C76" s="24"/>
      <c r="D76" s="21"/>
      <c r="E76" s="21"/>
      <c r="F76" s="21"/>
      <c r="G76" s="24"/>
      <c r="H76" s="24"/>
      <c r="I76" s="24"/>
      <c r="J76" s="21"/>
      <c r="K76" s="21"/>
      <c r="L76" s="24"/>
    </row>
    <row r="77" ht="16" customHeight="1">
      <c r="A77" s="21"/>
      <c r="B77" s="24"/>
      <c r="C77" s="24"/>
      <c r="D77" s="21"/>
      <c r="E77" s="21"/>
      <c r="F77" s="21"/>
      <c r="G77" s="24"/>
      <c r="H77" s="24"/>
      <c r="I77" s="24"/>
      <c r="J77" s="21"/>
      <c r="K77" s="21"/>
      <c r="L77" s="24"/>
    </row>
    <row r="78" ht="16" customHeight="1">
      <c r="A78" s="21"/>
      <c r="B78" s="24"/>
      <c r="C78" s="24"/>
      <c r="D78" s="21"/>
      <c r="E78" s="21"/>
      <c r="F78" s="21"/>
      <c r="G78" s="24"/>
      <c r="H78" s="24"/>
      <c r="I78" s="24"/>
      <c r="J78" s="21"/>
      <c r="K78" s="21"/>
      <c r="L78" s="24"/>
    </row>
    <row r="79" ht="16" customHeight="1">
      <c r="A79" s="21"/>
      <c r="B79" s="24"/>
      <c r="C79" s="24"/>
      <c r="D79" s="21"/>
      <c r="E79" s="21"/>
      <c r="F79" s="21"/>
      <c r="G79" s="24"/>
      <c r="H79" s="24"/>
      <c r="I79" s="24"/>
      <c r="J79" s="21"/>
      <c r="K79" s="21"/>
      <c r="L79" s="24"/>
    </row>
    <row r="80" ht="16" customHeight="1">
      <c r="A80" s="21"/>
      <c r="B80" s="24"/>
      <c r="C80" s="24"/>
      <c r="D80" s="21"/>
      <c r="E80" s="21"/>
      <c r="F80" s="21"/>
      <c r="G80" s="24"/>
      <c r="H80" s="24"/>
      <c r="I80" s="24"/>
      <c r="J80" s="21"/>
      <c r="K80" s="21"/>
      <c r="L80" s="24"/>
    </row>
    <row r="81" ht="16" customHeight="1">
      <c r="A81" s="21"/>
      <c r="B81" s="24"/>
      <c r="C81" s="24"/>
      <c r="D81" s="21"/>
      <c r="E81" s="21"/>
      <c r="F81" s="21"/>
      <c r="G81" s="24"/>
      <c r="H81" s="24"/>
      <c r="I81" s="24"/>
      <c r="J81" s="21"/>
      <c r="K81" s="21"/>
      <c r="L81" s="24"/>
    </row>
    <row r="82" ht="16" customHeight="1">
      <c r="A82" s="21"/>
      <c r="B82" s="24"/>
      <c r="C82" s="24"/>
      <c r="D82" s="21"/>
      <c r="E82" s="21"/>
      <c r="F82" s="21"/>
      <c r="G82" s="24"/>
      <c r="H82" s="24"/>
      <c r="I82" s="24"/>
      <c r="J82" s="21"/>
      <c r="K82" s="21"/>
      <c r="L82" s="24"/>
    </row>
    <row r="83" ht="16" customHeight="1">
      <c r="A83" s="21"/>
      <c r="B83" s="24"/>
      <c r="C83" s="24"/>
      <c r="D83" s="21"/>
      <c r="E83" s="21"/>
      <c r="F83" s="21"/>
      <c r="G83" s="24"/>
      <c r="H83" s="24"/>
      <c r="I83" s="24"/>
      <c r="J83" s="21"/>
      <c r="K83" s="21"/>
      <c r="L83" s="24"/>
    </row>
    <row r="84" ht="16" customHeight="1">
      <c r="A84" s="21"/>
      <c r="B84" s="24"/>
      <c r="C84" s="24"/>
      <c r="D84" s="21"/>
      <c r="E84" s="21"/>
      <c r="F84" s="21"/>
      <c r="G84" s="24"/>
      <c r="H84" s="24"/>
      <c r="I84" s="24"/>
      <c r="J84" s="21"/>
      <c r="K84" s="21"/>
      <c r="L84" s="24"/>
    </row>
    <row r="85" ht="16" customHeight="1">
      <c r="A85" s="21"/>
      <c r="B85" s="24"/>
      <c r="C85" s="24"/>
      <c r="D85" s="21"/>
      <c r="E85" s="21"/>
      <c r="F85" s="21"/>
      <c r="G85" s="24"/>
      <c r="H85" s="24"/>
      <c r="I85" s="24"/>
      <c r="J85" s="21"/>
      <c r="K85" s="21"/>
      <c r="L85" s="24"/>
    </row>
    <row r="86" ht="16" customHeight="1">
      <c r="A86" s="21"/>
      <c r="B86" s="24"/>
      <c r="C86" s="24"/>
      <c r="D86" s="21"/>
      <c r="E86" s="21"/>
      <c r="F86" s="21"/>
      <c r="G86" s="24"/>
      <c r="H86" s="24"/>
      <c r="I86" s="24"/>
      <c r="J86" s="21"/>
      <c r="K86" s="21"/>
      <c r="L86" s="24"/>
    </row>
    <row r="87" ht="16" customHeight="1">
      <c r="A87" s="21"/>
      <c r="B87" s="24"/>
      <c r="C87" s="24"/>
      <c r="D87" s="21"/>
      <c r="E87" s="21"/>
      <c r="F87" s="21"/>
      <c r="G87" s="24"/>
      <c r="H87" s="24"/>
      <c r="I87" s="24"/>
      <c r="J87" s="21"/>
      <c r="K87" s="21"/>
      <c r="L87" s="21"/>
    </row>
    <row r="88" ht="16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4"/>
    </row>
    <row r="89" ht="16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4"/>
    </row>
    <row r="90" ht="16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4"/>
    </row>
    <row r="91" ht="16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4"/>
    </row>
    <row r="92" ht="16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4"/>
    </row>
    <row r="93" ht="16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4"/>
    </row>
    <row r="94" ht="16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4"/>
    </row>
    <row r="95" ht="16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4"/>
    </row>
    <row r="96" ht="16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4"/>
    </row>
    <row r="97" ht="16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4"/>
    </row>
    <row r="98" ht="16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4"/>
    </row>
    <row r="99" ht="16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4"/>
    </row>
    <row r="100" ht="16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4"/>
    </row>
    <row r="101" ht="16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4"/>
    </row>
    <row r="102" ht="16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4"/>
    </row>
    <row r="103" ht="16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4"/>
    </row>
    <row r="104" ht="16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4"/>
    </row>
    <row r="105" ht="16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4"/>
    </row>
    <row r="106" ht="16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4"/>
    </row>
    <row r="107" ht="16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4"/>
    </row>
    <row r="108" ht="16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4"/>
    </row>
    <row r="109" ht="16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4"/>
    </row>
    <row r="110" ht="16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4"/>
    </row>
    <row r="111" ht="16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4"/>
    </row>
    <row r="112" ht="16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4"/>
    </row>
    <row r="113" ht="16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4"/>
    </row>
    <row r="114" ht="16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4"/>
    </row>
    <row r="115" ht="16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4"/>
    </row>
    <row r="116" ht="16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4"/>
    </row>
    <row r="117" ht="16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6">
        <v>54000</v>
      </c>
    </row>
    <row r="118" ht="16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4"/>
    </row>
    <row r="119" ht="16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4"/>
    </row>
    <row r="120" ht="16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4"/>
    </row>
    <row r="121" ht="16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4"/>
    </row>
    <row r="122" ht="16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4"/>
    </row>
    <row r="123" ht="16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4"/>
    </row>
    <row r="124" ht="16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4"/>
    </row>
    <row r="125" ht="16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4"/>
    </row>
    <row r="126" ht="16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4"/>
    </row>
    <row r="127" ht="16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4"/>
    </row>
    <row r="128" ht="16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4"/>
    </row>
    <row r="129" ht="16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4"/>
    </row>
    <row r="130" ht="16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4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R94"/>
  <sheetViews>
    <sheetView workbookViewId="0" showGridLines="0" defaultGridColor="1"/>
  </sheetViews>
  <sheetFormatPr defaultColWidth="12.6667" defaultRowHeight="15.75" customHeight="1" outlineLevelRow="0" outlineLevelCol="0"/>
  <cols>
    <col min="1" max="18" width="12.6719" style="25" customWidth="1"/>
    <col min="19" max="16384" width="12.6719" style="25" customWidth="1"/>
  </cols>
  <sheetData>
    <row r="1" ht="15" customHeight="1">
      <c r="A1" t="s" s="26">
        <v>33</v>
      </c>
      <c r="B1" s="2"/>
      <c r="C1" s="2"/>
      <c r="D1" s="2"/>
      <c r="E1" s="2"/>
      <c r="F1" s="2"/>
      <c r="G1" s="2"/>
      <c r="H1" s="2"/>
      <c r="I1" s="2"/>
      <c r="J1" s="2"/>
      <c r="K1" t="s" s="26">
        <v>34</v>
      </c>
      <c r="L1" s="2"/>
      <c r="M1" s="2"/>
      <c r="N1" s="2"/>
      <c r="O1" t="s" s="27">
        <v>35</v>
      </c>
      <c r="P1" t="s" s="27">
        <v>36</v>
      </c>
      <c r="Q1" t="s" s="27">
        <v>37</v>
      </c>
      <c r="R1" s="2"/>
    </row>
    <row r="2" ht="13.65" customHeight="1">
      <c r="A2" s="2"/>
      <c r="B2" t="s" s="27">
        <v>38</v>
      </c>
      <c r="C2" s="2"/>
      <c r="D2" s="2"/>
      <c r="E2" t="s" s="27">
        <v>39</v>
      </c>
      <c r="F2" t="s" s="27">
        <v>40</v>
      </c>
      <c r="G2" t="s" s="27">
        <v>41</v>
      </c>
      <c r="H2" t="s" s="27">
        <v>42</v>
      </c>
      <c r="I2" s="2"/>
      <c r="J2" s="2"/>
      <c r="K2" t="s" s="27">
        <v>43</v>
      </c>
      <c r="L2" t="s" s="27">
        <v>44</v>
      </c>
      <c r="M2" t="s" s="27">
        <v>45</v>
      </c>
      <c r="N2" t="s" s="27">
        <v>46</v>
      </c>
      <c r="O2" s="10">
        <v>8200</v>
      </c>
      <c r="P2" s="10">
        <v>23400</v>
      </c>
      <c r="Q2" s="10">
        <v>23400</v>
      </c>
      <c r="R2" s="10"/>
    </row>
    <row r="3" ht="13.65" customHeight="1">
      <c r="A3" t="s" s="27">
        <v>43</v>
      </c>
      <c r="B3" s="18">
        <v>47</v>
      </c>
      <c r="C3" s="2"/>
      <c r="D3" s="2"/>
      <c r="E3" s="10" cm="1">
        <f t="array" ref="E3">O2</f>
        <v>8200</v>
      </c>
      <c r="F3" s="18" cm="1">
        <f t="array" ref="F3">L4</f>
        <v>4.29</v>
      </c>
      <c r="G3" s="10" cm="1">
        <f t="array" ref="G3">Q2</f>
        <v>23400</v>
      </c>
      <c r="H3" s="18" cm="1">
        <f t="array" ref="H3">N4</f>
        <v>3.59</v>
      </c>
      <c r="I3" s="2"/>
      <c r="J3" s="2"/>
      <c r="K3" t="s" s="27">
        <v>47</v>
      </c>
      <c r="L3" s="18">
        <v>0.5600000000000001</v>
      </c>
      <c r="M3" s="18">
        <v>1.91</v>
      </c>
      <c r="N3" s="18">
        <v>1.91</v>
      </c>
      <c r="O3" s="10"/>
      <c r="P3" s="2"/>
      <c r="Q3" s="10"/>
      <c r="R3" s="10"/>
    </row>
    <row r="4" ht="13.65" customHeight="1">
      <c r="A4" t="s" s="27">
        <v>43</v>
      </c>
      <c r="B4" s="18">
        <v>17</v>
      </c>
      <c r="C4" s="2"/>
      <c r="D4" s="2"/>
      <c r="E4" s="10" cm="1">
        <f t="array" ref="E4">O5</f>
        <v>15100</v>
      </c>
      <c r="F4" s="18" cm="1">
        <f t="array" ref="F4">L7</f>
        <v>2.67</v>
      </c>
      <c r="G4" s="10" cm="1">
        <f t="array" ref="G4">Q5</f>
        <v>15100</v>
      </c>
      <c r="H4" s="18" cm="1">
        <f t="array" ref="H4">N7</f>
        <v>2.67</v>
      </c>
      <c r="I4" s="2"/>
      <c r="J4" s="2"/>
      <c r="K4" t="s" s="27">
        <v>48</v>
      </c>
      <c r="L4" s="18">
        <v>4.29</v>
      </c>
      <c r="M4" s="18">
        <v>3.59</v>
      </c>
      <c r="N4" s="18">
        <v>3.59</v>
      </c>
      <c r="O4" s="10"/>
      <c r="P4" s="2"/>
      <c r="Q4" s="10"/>
      <c r="R4" s="10"/>
    </row>
    <row r="5" ht="13.65" customHeight="1">
      <c r="A5" t="s" s="27">
        <v>43</v>
      </c>
      <c r="B5" s="18">
        <v>5</v>
      </c>
      <c r="C5" s="2"/>
      <c r="D5" s="2"/>
      <c r="E5" s="10" cm="1">
        <f t="array" ref="E5">O8</f>
        <v>11700</v>
      </c>
      <c r="F5" s="18" cm="1">
        <f t="array" ref="F5">L10</f>
        <v>2.29</v>
      </c>
      <c r="G5" s="10" cm="1">
        <f t="array" ref="G5">Q8</f>
        <v>11700</v>
      </c>
      <c r="H5" s="18" cm="1">
        <f t="array" ref="H5">N10</f>
        <v>2.29</v>
      </c>
      <c r="I5" s="2"/>
      <c r="J5" s="2"/>
      <c r="K5" t="s" s="27">
        <v>43</v>
      </c>
      <c r="L5" t="s" s="27">
        <v>49</v>
      </c>
      <c r="M5" t="s" s="27">
        <v>45</v>
      </c>
      <c r="N5" t="s" s="27">
        <v>46</v>
      </c>
      <c r="O5" s="10">
        <v>15100</v>
      </c>
      <c r="P5" s="10">
        <v>15100</v>
      </c>
      <c r="Q5" s="10">
        <v>15100</v>
      </c>
      <c r="R5" s="10"/>
    </row>
    <row r="6" ht="13.65" customHeight="1">
      <c r="A6" t="s" s="27">
        <v>43</v>
      </c>
      <c r="B6" s="18">
        <v>-15</v>
      </c>
      <c r="C6" s="2"/>
      <c r="D6" s="2"/>
      <c r="E6" s="10" cm="1">
        <f t="array" ref="E6">O11</f>
        <v>8800</v>
      </c>
      <c r="F6" s="18" cm="1">
        <f t="array" ref="F6">L13</f>
        <v>1.88</v>
      </c>
      <c r="G6" s="10" cm="1">
        <f t="array" ref="G6">Q11</f>
        <v>8800</v>
      </c>
      <c r="H6" s="18" cm="1">
        <f t="array" ref="H6">N13</f>
        <v>1.88</v>
      </c>
      <c r="I6" s="2"/>
      <c r="J6" s="2"/>
      <c r="K6" t="s" s="27">
        <v>47</v>
      </c>
      <c r="L6" s="18">
        <v>1.66</v>
      </c>
      <c r="M6" s="18">
        <v>1.66</v>
      </c>
      <c r="N6" s="18">
        <v>1.66</v>
      </c>
      <c r="O6" s="2"/>
      <c r="P6" s="2"/>
      <c r="Q6" s="2"/>
      <c r="R6" s="2"/>
    </row>
    <row r="7" ht="13.65" customHeight="1">
      <c r="A7" s="2"/>
      <c r="B7" s="2"/>
      <c r="C7" s="2"/>
      <c r="D7" s="2"/>
      <c r="E7" s="2"/>
      <c r="F7" s="2"/>
      <c r="G7" s="2"/>
      <c r="H7" s="2"/>
      <c r="I7" s="2"/>
      <c r="J7" s="2"/>
      <c r="K7" t="s" s="27">
        <v>48</v>
      </c>
      <c r="L7" s="18">
        <v>2.67</v>
      </c>
      <c r="M7" s="18">
        <v>2.67</v>
      </c>
      <c r="N7" s="18">
        <v>2.67</v>
      </c>
      <c r="O7" s="2"/>
      <c r="P7" s="2"/>
      <c r="Q7" s="2"/>
      <c r="R7" s="2"/>
    </row>
    <row r="8" ht="13.65" customHeight="1">
      <c r="A8" s="2"/>
      <c r="B8" s="2"/>
      <c r="C8" s="2"/>
      <c r="D8" s="2"/>
      <c r="E8" s="2"/>
      <c r="F8" s="2"/>
      <c r="G8" s="2"/>
      <c r="H8" s="2"/>
      <c r="I8" s="2"/>
      <c r="J8" s="2"/>
      <c r="K8" t="s" s="27">
        <v>43</v>
      </c>
      <c r="L8" t="s" s="27">
        <v>50</v>
      </c>
      <c r="M8" t="s" s="27">
        <v>45</v>
      </c>
      <c r="N8" t="s" s="27">
        <v>46</v>
      </c>
      <c r="O8" s="10">
        <v>11700</v>
      </c>
      <c r="P8" s="10">
        <v>11700</v>
      </c>
      <c r="Q8" s="10">
        <v>11700</v>
      </c>
      <c r="R8" s="10"/>
    </row>
    <row r="9" ht="13.65" customHeight="1">
      <c r="A9" t="s" s="27">
        <v>51</v>
      </c>
      <c r="B9" t="s" s="27">
        <v>39</v>
      </c>
      <c r="C9" t="s" s="27">
        <v>40</v>
      </c>
      <c r="D9" t="s" s="27">
        <v>41</v>
      </c>
      <c r="E9" t="s" s="27">
        <v>42</v>
      </c>
      <c r="F9" t="s" s="27">
        <v>52</v>
      </c>
      <c r="G9" t="s" s="27">
        <v>53</v>
      </c>
      <c r="H9" s="2"/>
      <c r="I9" s="2"/>
      <c r="J9" s="2"/>
      <c r="K9" t="s" s="27">
        <v>47</v>
      </c>
      <c r="L9" s="18">
        <v>1.5</v>
      </c>
      <c r="M9" s="18">
        <v>1.5</v>
      </c>
      <c r="N9" s="18">
        <v>1.5</v>
      </c>
      <c r="O9" s="2"/>
      <c r="P9" s="2"/>
      <c r="Q9" s="2"/>
      <c r="R9" s="2"/>
    </row>
    <row r="10" ht="16" customHeight="1">
      <c r="A10" s="16" cm="1">
        <f t="array" ref="A10">'Summary'!A15</f>
        <v>-1</v>
      </c>
      <c r="B10" s="11" cm="1">
        <f t="array" ref="B10">IF($A10&gt;$B$4,($A10-$B$4)/($B$3-$B$4)*(E$3-E$4)+E$4,IF($A10&lt;$B$5,($A10-$B$6)/($B$5-$B$6)*(E$5-E$6)+E$6,($A10-$B$5)/($B$4-$B$5)*(E$4-E$5)+E$5))</f>
        <v>10830</v>
      </c>
      <c r="C10" s="11" cm="1">
        <f t="array" ref="C10">IF($A10&gt;$B$4,($A10-$B$4)/($B$3-$B$4)*(F$3-F$4)+F$4,IF($A10&lt;$B$5,($A10-$B$6)/($B$5-$B$6)*(F$5-F$6)+F$6,($A10-$B$5)/($B$4-$B$5)*(F$4-F$5)+F$5))</f>
        <v>2.167</v>
      </c>
      <c r="D10" s="11" cm="1">
        <f t="array" ref="D10">IF($A10&gt;$B$4,($A10-$B$4)/($B$3-$B$4)*(G$3-G$4)+G$4,IF($A10&lt;$B$5,($A10-$B$6)/($B$5-$B$6)*(G$5-G$6)+G$6,($A10-$B$5)/($B$4-$B$5)*(G$4-G$5)+G$5))</f>
        <v>10830</v>
      </c>
      <c r="E10" s="11" cm="1">
        <f t="array" ref="E10">IF($A10&gt;$B$4,($A10-$B$4)/($B$3-$B$4)*(H$3-H$4)+H$4,IF($A10&lt;$B$5,($A10-$B$6)/($B$5-$B$6)*(H$5-H$6)+H$6,($A10-$B$5)/($B$4-$B$5)*(H$4-H$5)+H$5))</f>
        <v>2.167</v>
      </c>
      <c r="F10" s="10" cm="1">
        <f t="array" ref="F10">'Summary'!C15</f>
        <v>23921.568627451</v>
      </c>
      <c r="G10" s="11" cm="1">
        <f t="array" ref="G10">IF(F10&gt;D10,E10,IF(F10&lt;B10,C10,(F10-B10)/(D10-B10)*(E10-C10)+C10))</f>
        <v>2.167</v>
      </c>
      <c r="H10" s="2"/>
      <c r="I10" s="2"/>
      <c r="J10" s="2"/>
      <c r="K10" t="s" s="27">
        <v>48</v>
      </c>
      <c r="L10" s="18">
        <v>2.29</v>
      </c>
      <c r="M10" s="18">
        <v>2.29</v>
      </c>
      <c r="N10" s="18">
        <v>2.29</v>
      </c>
      <c r="O10" s="2"/>
      <c r="P10" s="2"/>
      <c r="Q10" s="2"/>
      <c r="R10" s="2"/>
    </row>
    <row r="11" ht="16" customHeight="1">
      <c r="A11" s="16" cm="1">
        <f t="array" ref="A11">'Summary'!A16</f>
        <v>0</v>
      </c>
      <c r="B11" s="11" cm="1">
        <f t="array" ref="B11">IF($A11&gt;$B$4,($A11-$B$4)/($B$3-$B$4)*(E$3-E$4)+E$4,IF($A11&lt;$B$5,($A11-$B$6)/($B$5-$B$6)*(E$5-E$6)+E$6,($A11-$B$5)/($B$4-$B$5)*(E$4-E$5)+E$5))</f>
        <v>10975</v>
      </c>
      <c r="C11" s="11" cm="1">
        <f t="array" ref="C11">IF($A11&gt;$B$4,($A11-$B$4)/($B$3-$B$4)*(F$3-F$4)+F$4,IF($A11&lt;$B$5,($A11-$B$6)/($B$5-$B$6)*(F$5-F$6)+F$6,($A11-$B$5)/($B$4-$B$5)*(F$4-F$5)+F$5))</f>
        <v>2.1875</v>
      </c>
      <c r="D11" s="11" cm="1">
        <f t="array" ref="D11">IF($A11&gt;$B$4,($A11-$B$4)/($B$3-$B$4)*(G$3-G$4)+G$4,IF($A11&lt;$B$5,($A11-$B$6)/($B$5-$B$6)*(G$5-G$6)+G$6,($A11-$B$5)/($B$4-$B$5)*(G$4-G$5)+G$5))</f>
        <v>10975</v>
      </c>
      <c r="E11" s="11" cm="1">
        <f t="array" ref="E11">IF($A11&gt;$B$4,($A11-$B$4)/($B$3-$B$4)*(H$3-H$4)+H$4,IF($A11&lt;$B$5,($A11-$B$6)/($B$5-$B$6)*(H$5-H$6)+H$6,($A11-$B$5)/($B$4-$B$5)*(H$4-H$5)+H$5))</f>
        <v>2.1875</v>
      </c>
      <c r="F11" s="10" cm="1">
        <f t="array" ref="F11">'Summary'!C16</f>
        <v>23529.4117647059</v>
      </c>
      <c r="G11" s="11" cm="1">
        <f t="array" ref="G11">IF(F11&gt;D11,E11,IF(F11&lt;B11,C11,(F11-B11)/(D11-B11)*(E11-C11)+C11))</f>
        <v>2.1875</v>
      </c>
      <c r="H11" s="2"/>
      <c r="I11" s="2"/>
      <c r="J11" s="2"/>
      <c r="K11" t="s" s="27">
        <v>43</v>
      </c>
      <c r="L11" t="s" s="27">
        <v>54</v>
      </c>
      <c r="M11" t="s" s="27">
        <v>45</v>
      </c>
      <c r="N11" t="s" s="27">
        <v>46</v>
      </c>
      <c r="O11" s="10">
        <v>8800</v>
      </c>
      <c r="P11" t="s" s="27">
        <v>55</v>
      </c>
      <c r="Q11" s="10">
        <v>8800</v>
      </c>
      <c r="R11" s="10"/>
    </row>
    <row r="12" ht="16" customHeight="1">
      <c r="A12" s="16" cm="1">
        <f t="array" ref="A12">'Summary'!A17</f>
        <v>1</v>
      </c>
      <c r="B12" s="11" cm="1">
        <f t="array" ref="B12">IF($A12&gt;$B$4,($A12-$B$4)/($B$3-$B$4)*(E$3-E$4)+E$4,IF($A12&lt;$B$5,($A12-$B$6)/($B$5-$B$6)*(E$5-E$6)+E$6,($A12-$B$5)/($B$4-$B$5)*(E$4-E$5)+E$5))</f>
        <v>11120</v>
      </c>
      <c r="C12" s="11" cm="1">
        <f t="array" ref="C12">IF($A12&gt;$B$4,($A12-$B$4)/($B$3-$B$4)*(F$3-F$4)+F$4,IF($A12&lt;$B$5,($A12-$B$6)/($B$5-$B$6)*(F$5-F$6)+F$6,($A12-$B$5)/($B$4-$B$5)*(F$4-F$5)+F$5))</f>
        <v>2.208</v>
      </c>
      <c r="D12" s="11" cm="1">
        <f t="array" ref="D12">IF($A12&gt;$B$4,($A12-$B$4)/($B$3-$B$4)*(G$3-G$4)+G$4,IF($A12&lt;$B$5,($A12-$B$6)/($B$5-$B$6)*(G$5-G$6)+G$6,($A12-$B$5)/($B$4-$B$5)*(G$4-G$5)+G$5))</f>
        <v>11120</v>
      </c>
      <c r="E12" s="11" cm="1">
        <f t="array" ref="E12">IF($A12&gt;$B$4,($A12-$B$4)/($B$3-$B$4)*(H$3-H$4)+H$4,IF($A12&lt;$B$5,($A12-$B$6)/($B$5-$B$6)*(H$5-H$6)+H$6,($A12-$B$5)/($B$4-$B$5)*(H$4-H$5)+H$5))</f>
        <v>2.208</v>
      </c>
      <c r="F12" s="10" cm="1">
        <f t="array" ref="F12">'Summary'!C17</f>
        <v>23137.2549019608</v>
      </c>
      <c r="G12" s="11" cm="1">
        <f t="array" ref="G12">IF(F12&gt;D12,E12,IF(F12&lt;B12,C12,(F12-B12)/(D12-B12)*(E12-C12)+C12))</f>
        <v>2.208</v>
      </c>
      <c r="H12" s="2"/>
      <c r="I12" s="2"/>
      <c r="J12" s="2"/>
      <c r="K12" t="s" s="27">
        <v>47</v>
      </c>
      <c r="L12" s="18">
        <v>1.37</v>
      </c>
      <c r="M12" t="s" s="27">
        <v>55</v>
      </c>
      <c r="N12" s="18">
        <v>1.37</v>
      </c>
      <c r="O12" s="2"/>
      <c r="P12" s="2"/>
      <c r="Q12" s="2"/>
      <c r="R12" s="2"/>
    </row>
    <row r="13" ht="16" customHeight="1">
      <c r="A13" s="16" cm="1">
        <f t="array" ref="A13">'Summary'!A18</f>
        <v>2</v>
      </c>
      <c r="B13" s="11" cm="1">
        <f t="array" ref="B13">IF($A13&gt;$B$4,($A13-$B$4)/($B$3-$B$4)*(E$3-E$4)+E$4,IF($A13&lt;$B$5,($A13-$B$6)/($B$5-$B$6)*(E$5-E$6)+E$6,($A13-$B$5)/($B$4-$B$5)*(E$4-E$5)+E$5))</f>
        <v>11265</v>
      </c>
      <c r="C13" s="11" cm="1">
        <f t="array" ref="C13">IF($A13&gt;$B$4,($A13-$B$4)/($B$3-$B$4)*(F$3-F$4)+F$4,IF($A13&lt;$B$5,($A13-$B$6)/($B$5-$B$6)*(F$5-F$6)+F$6,($A13-$B$5)/($B$4-$B$5)*(F$4-F$5)+F$5))</f>
        <v>2.2285</v>
      </c>
      <c r="D13" s="11" cm="1">
        <f t="array" ref="D13">IF($A13&gt;$B$4,($A13-$B$4)/($B$3-$B$4)*(G$3-G$4)+G$4,IF($A13&lt;$B$5,($A13-$B$6)/($B$5-$B$6)*(G$5-G$6)+G$6,($A13-$B$5)/($B$4-$B$5)*(G$4-G$5)+G$5))</f>
        <v>11265</v>
      </c>
      <c r="E13" s="11" cm="1">
        <f t="array" ref="E13">IF($A13&gt;$B$4,($A13-$B$4)/($B$3-$B$4)*(H$3-H$4)+H$4,IF($A13&lt;$B$5,($A13-$B$6)/($B$5-$B$6)*(H$5-H$6)+H$6,($A13-$B$5)/($B$4-$B$5)*(H$4-H$5)+H$5))</f>
        <v>2.2285</v>
      </c>
      <c r="F13" s="10" cm="1">
        <f t="array" ref="F13">'Summary'!C18</f>
        <v>22745.0980392157</v>
      </c>
      <c r="G13" s="11" cm="1">
        <f t="array" ref="G13">IF(F13&gt;D13,E13,IF(F13&lt;B13,C13,(F13-B13)/(D13-B13)*(E13-C13)+C13))</f>
        <v>2.2285</v>
      </c>
      <c r="H13" s="2"/>
      <c r="I13" s="2"/>
      <c r="J13" s="2"/>
      <c r="K13" t="s" s="27">
        <v>48</v>
      </c>
      <c r="L13" s="18">
        <v>1.88</v>
      </c>
      <c r="M13" t="s" s="27">
        <v>55</v>
      </c>
      <c r="N13" s="18">
        <v>1.88</v>
      </c>
      <c r="O13" s="2"/>
      <c r="P13" s="2"/>
      <c r="Q13" s="2"/>
      <c r="R13" s="2"/>
    </row>
    <row r="14" ht="16" customHeight="1">
      <c r="A14" s="16" cm="1">
        <f t="array" ref="A14">'Summary'!A19</f>
        <v>3</v>
      </c>
      <c r="B14" s="11" cm="1">
        <f t="array" ref="B14">IF($A14&gt;$B$4,($A14-$B$4)/($B$3-$B$4)*(E$3-E$4)+E$4,IF($A14&lt;$B$5,($A14-$B$6)/($B$5-$B$6)*(E$5-E$6)+E$6,($A14-$B$5)/($B$4-$B$5)*(E$4-E$5)+E$5))</f>
        <v>11410</v>
      </c>
      <c r="C14" s="11" cm="1">
        <f t="array" ref="C14">IF($A14&gt;$B$4,($A14-$B$4)/($B$3-$B$4)*(F$3-F$4)+F$4,IF($A14&lt;$B$5,($A14-$B$6)/($B$5-$B$6)*(F$5-F$6)+F$6,($A14-$B$5)/($B$4-$B$5)*(F$4-F$5)+F$5))</f>
        <v>2.249</v>
      </c>
      <c r="D14" s="11" cm="1">
        <f t="array" ref="D14">IF($A14&gt;$B$4,($A14-$B$4)/($B$3-$B$4)*(G$3-G$4)+G$4,IF($A14&lt;$B$5,($A14-$B$6)/($B$5-$B$6)*(G$5-G$6)+G$6,($A14-$B$5)/($B$4-$B$5)*(G$4-G$5)+G$5))</f>
        <v>11410</v>
      </c>
      <c r="E14" s="11" cm="1">
        <f t="array" ref="E14">IF($A14&gt;$B$4,($A14-$B$4)/($B$3-$B$4)*(H$3-H$4)+H$4,IF($A14&lt;$B$5,($A14-$B$6)/($B$5-$B$6)*(H$5-H$6)+H$6,($A14-$B$5)/($B$4-$B$5)*(H$4-H$5)+H$5))</f>
        <v>2.249</v>
      </c>
      <c r="F14" s="10" cm="1">
        <f t="array" ref="F14">'Summary'!C19</f>
        <v>22352.9411764706</v>
      </c>
      <c r="G14" s="11" cm="1">
        <f t="array" ref="G14">IF(F14&gt;D14,E14,IF(F14&lt;B14,C14,(F14-B14)/(D14-B14)*(E14-C14)+C14))</f>
        <v>2.249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ht="16" customHeight="1">
      <c r="A15" s="16" cm="1">
        <f t="array" ref="A15">'Summary'!A20</f>
        <v>4</v>
      </c>
      <c r="B15" s="11" cm="1">
        <f t="array" ref="B15">IF($A15&gt;$B$4,($A15-$B$4)/($B$3-$B$4)*(E$3-E$4)+E$4,IF($A15&lt;$B$5,($A15-$B$6)/($B$5-$B$6)*(E$5-E$6)+E$6,($A15-$B$5)/($B$4-$B$5)*(E$4-E$5)+E$5))</f>
        <v>11555</v>
      </c>
      <c r="C15" s="11" cm="1">
        <f t="array" ref="C15">IF($A15&gt;$B$4,($A15-$B$4)/($B$3-$B$4)*(F$3-F$4)+F$4,IF($A15&lt;$B$5,($A15-$B$6)/($B$5-$B$6)*(F$5-F$6)+F$6,($A15-$B$5)/($B$4-$B$5)*(F$4-F$5)+F$5))</f>
        <v>2.2695</v>
      </c>
      <c r="D15" s="11" cm="1">
        <f t="array" ref="D15">IF($A15&gt;$B$4,($A15-$B$4)/($B$3-$B$4)*(G$3-G$4)+G$4,IF($A15&lt;$B$5,($A15-$B$6)/($B$5-$B$6)*(G$5-G$6)+G$6,($A15-$B$5)/($B$4-$B$5)*(G$4-G$5)+G$5))</f>
        <v>11555</v>
      </c>
      <c r="E15" s="11" cm="1">
        <f t="array" ref="E15">IF($A15&gt;$B$4,($A15-$B$4)/($B$3-$B$4)*(H$3-H$4)+H$4,IF($A15&lt;$B$5,($A15-$B$6)/($B$5-$B$6)*(H$5-H$6)+H$6,($A15-$B$5)/($B$4-$B$5)*(H$4-H$5)+H$5))</f>
        <v>2.2695</v>
      </c>
      <c r="F15" s="10" cm="1">
        <f t="array" ref="F15">'Summary'!C20</f>
        <v>21960.7843137255</v>
      </c>
      <c r="G15" s="11" cm="1">
        <f t="array" ref="G15">IF(F15&gt;D15,E15,IF(F15&lt;B15,C15,(F15-B15)/(D15-B15)*(E15-C15)+C15))</f>
        <v>2.2695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ht="16" customHeight="1">
      <c r="A16" s="16" cm="1">
        <f t="array" ref="A16">'Summary'!A21</f>
        <v>5</v>
      </c>
      <c r="B16" s="11" cm="1">
        <f t="array" ref="B16">IF($A16&gt;$B$4,($A16-$B$4)/($B$3-$B$4)*(E$3-E$4)+E$4,IF($A16&lt;$B$5,($A16-$B$6)/($B$5-$B$6)*(E$5-E$6)+E$6,($A16-$B$5)/($B$4-$B$5)*(E$4-E$5)+E$5))</f>
        <v>11700</v>
      </c>
      <c r="C16" s="11" cm="1">
        <f t="array" ref="C16">IF($A16&gt;$B$4,($A16-$B$4)/($B$3-$B$4)*(F$3-F$4)+F$4,IF($A16&lt;$B$5,($A16-$B$6)/($B$5-$B$6)*(F$5-F$6)+F$6,($A16-$B$5)/($B$4-$B$5)*(F$4-F$5)+F$5))</f>
        <v>2.29</v>
      </c>
      <c r="D16" s="11" cm="1">
        <f t="array" ref="D16">IF($A16&gt;$B$4,($A16-$B$4)/($B$3-$B$4)*(G$3-G$4)+G$4,IF($A16&lt;$B$5,($A16-$B$6)/($B$5-$B$6)*(G$5-G$6)+G$6,($A16-$B$5)/($B$4-$B$5)*(G$4-G$5)+G$5))</f>
        <v>11700</v>
      </c>
      <c r="E16" s="11" cm="1">
        <f t="array" ref="E16">IF($A16&gt;$B$4,($A16-$B$4)/($B$3-$B$4)*(H$3-H$4)+H$4,IF($A16&lt;$B$5,($A16-$B$6)/($B$5-$B$6)*(H$5-H$6)+H$6,($A16-$B$5)/($B$4-$B$5)*(H$4-H$5)+H$5))</f>
        <v>2.29</v>
      </c>
      <c r="F16" s="10" cm="1">
        <f t="array" ref="F16">'Summary'!C21</f>
        <v>21568.6274509804</v>
      </c>
      <c r="G16" s="11" cm="1">
        <f t="array" ref="G16">IF(F16&gt;D16,E16,IF(F16&lt;B16,C16,(F16-B16)/(D16-B16)*(E16-C16)+C16))</f>
        <v>2.29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ht="16" customHeight="1">
      <c r="A17" s="16" cm="1">
        <f t="array" ref="A17">'Summary'!A22</f>
        <v>6</v>
      </c>
      <c r="B17" s="11" cm="1">
        <f t="array" ref="B17">IF($A17&gt;$B$4,($A17-$B$4)/($B$3-$B$4)*(E$3-E$4)+E$4,IF($A17&lt;$B$5,($A17-$B$6)/($B$5-$B$6)*(E$5-E$6)+E$6,($A17-$B$5)/($B$4-$B$5)*(E$4-E$5)+E$5))</f>
        <v>11983.3333333333</v>
      </c>
      <c r="C17" s="11" cm="1">
        <f t="array" ref="C17">IF($A17&gt;$B$4,($A17-$B$4)/($B$3-$B$4)*(F$3-F$4)+F$4,IF($A17&lt;$B$5,($A17-$B$6)/($B$5-$B$6)*(F$5-F$6)+F$6,($A17-$B$5)/($B$4-$B$5)*(F$4-F$5)+F$5))</f>
        <v>2.32166666666667</v>
      </c>
      <c r="D17" s="11" cm="1">
        <f t="array" ref="D17">IF($A17&gt;$B$4,($A17-$B$4)/($B$3-$B$4)*(G$3-G$4)+G$4,IF($A17&lt;$B$5,($A17-$B$6)/($B$5-$B$6)*(G$5-G$6)+G$6,($A17-$B$5)/($B$4-$B$5)*(G$4-G$5)+G$5))</f>
        <v>11983.3333333333</v>
      </c>
      <c r="E17" s="11" cm="1">
        <f t="array" ref="E17">IF($A17&gt;$B$4,($A17-$B$4)/($B$3-$B$4)*(H$3-H$4)+H$4,IF($A17&lt;$B$5,($A17-$B$6)/($B$5-$B$6)*(H$5-H$6)+H$6,($A17-$B$5)/($B$4-$B$5)*(H$4-H$5)+H$5))</f>
        <v>2.32166666666667</v>
      </c>
      <c r="F17" s="10" cm="1">
        <f t="array" ref="F17">'Summary'!C22</f>
        <v>21176.4705882353</v>
      </c>
      <c r="G17" s="11" cm="1">
        <f t="array" ref="G17">IF(F17&gt;D17,E17,IF(F17&lt;B17,C17,(F17-B17)/(D17-B17)*(E17-C17)+C17))</f>
        <v>2.32166666666667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ht="16" customHeight="1">
      <c r="A18" s="16" cm="1">
        <f t="array" ref="A18">'Summary'!A23</f>
        <v>7</v>
      </c>
      <c r="B18" s="11" cm="1">
        <f t="array" ref="B18">IF($A18&gt;$B$4,($A18-$B$4)/($B$3-$B$4)*(E$3-E$4)+E$4,IF($A18&lt;$B$5,($A18-$B$6)/($B$5-$B$6)*(E$5-E$6)+E$6,($A18-$B$5)/($B$4-$B$5)*(E$4-E$5)+E$5))</f>
        <v>12266.6666666667</v>
      </c>
      <c r="C18" s="11" cm="1">
        <f t="array" ref="C18">IF($A18&gt;$B$4,($A18-$B$4)/($B$3-$B$4)*(F$3-F$4)+F$4,IF($A18&lt;$B$5,($A18-$B$6)/($B$5-$B$6)*(F$5-F$6)+F$6,($A18-$B$5)/($B$4-$B$5)*(F$4-F$5)+F$5))</f>
        <v>2.35333333333333</v>
      </c>
      <c r="D18" s="11" cm="1">
        <f t="array" ref="D18">IF($A18&gt;$B$4,($A18-$B$4)/($B$3-$B$4)*(G$3-G$4)+G$4,IF($A18&lt;$B$5,($A18-$B$6)/($B$5-$B$6)*(G$5-G$6)+G$6,($A18-$B$5)/($B$4-$B$5)*(G$4-G$5)+G$5))</f>
        <v>12266.6666666667</v>
      </c>
      <c r="E18" s="11" cm="1">
        <f t="array" ref="E18">IF($A18&gt;$B$4,($A18-$B$4)/($B$3-$B$4)*(H$3-H$4)+H$4,IF($A18&lt;$B$5,($A18-$B$6)/($B$5-$B$6)*(H$5-H$6)+H$6,($A18-$B$5)/($B$4-$B$5)*(H$4-H$5)+H$5))</f>
        <v>2.35333333333333</v>
      </c>
      <c r="F18" s="10" cm="1">
        <f t="array" ref="F18">'Summary'!C23</f>
        <v>20784.3137254902</v>
      </c>
      <c r="G18" s="11" cm="1">
        <f t="array" ref="G18">IF(F18&gt;D18,E18,IF(F18&lt;B18,C18,(F18-B18)/(D18-B18)*(E18-C18)+C18))</f>
        <v>2.35333333333333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ht="16" customHeight="1">
      <c r="A19" s="16" cm="1">
        <f t="array" ref="A19">'Summary'!A24</f>
        <v>8</v>
      </c>
      <c r="B19" s="11" cm="1">
        <f t="array" ref="B19">IF($A19&gt;$B$4,($A19-$B$4)/($B$3-$B$4)*(E$3-E$4)+E$4,IF($A19&lt;$B$5,($A19-$B$6)/($B$5-$B$6)*(E$5-E$6)+E$6,($A19-$B$5)/($B$4-$B$5)*(E$4-E$5)+E$5))</f>
        <v>12550</v>
      </c>
      <c r="C19" s="11" cm="1">
        <f t="array" ref="C19">IF($A19&gt;$B$4,($A19-$B$4)/($B$3-$B$4)*(F$3-F$4)+F$4,IF($A19&lt;$B$5,($A19-$B$6)/($B$5-$B$6)*(F$5-F$6)+F$6,($A19-$B$5)/($B$4-$B$5)*(F$4-F$5)+F$5))</f>
        <v>2.385</v>
      </c>
      <c r="D19" s="11" cm="1">
        <f t="array" ref="D19">IF($A19&gt;$B$4,($A19-$B$4)/($B$3-$B$4)*(G$3-G$4)+G$4,IF($A19&lt;$B$5,($A19-$B$6)/($B$5-$B$6)*(G$5-G$6)+G$6,($A19-$B$5)/($B$4-$B$5)*(G$4-G$5)+G$5))</f>
        <v>12550</v>
      </c>
      <c r="E19" s="11" cm="1">
        <f t="array" ref="E19">IF($A19&gt;$B$4,($A19-$B$4)/($B$3-$B$4)*(H$3-H$4)+H$4,IF($A19&lt;$B$5,($A19-$B$6)/($B$5-$B$6)*(H$5-H$6)+H$6,($A19-$B$5)/($B$4-$B$5)*(H$4-H$5)+H$5))</f>
        <v>2.385</v>
      </c>
      <c r="F19" s="10" cm="1">
        <f t="array" ref="F19">'Summary'!C24</f>
        <v>20392.1568627451</v>
      </c>
      <c r="G19" s="11" cm="1">
        <f t="array" ref="G19">IF(F19&gt;D19,E19,IF(F19&lt;B19,C19,(F19-B19)/(D19-B19)*(E19-C19)+C19))</f>
        <v>2.385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ht="16" customHeight="1">
      <c r="A20" s="16" cm="1">
        <f t="array" ref="A20">'Summary'!A25</f>
        <v>9</v>
      </c>
      <c r="B20" s="11" cm="1">
        <f t="array" ref="B20">IF($A20&gt;$B$4,($A20-$B$4)/($B$3-$B$4)*(E$3-E$4)+E$4,IF($A20&lt;$B$5,($A20-$B$6)/($B$5-$B$6)*(E$5-E$6)+E$6,($A20-$B$5)/($B$4-$B$5)*(E$4-E$5)+E$5))</f>
        <v>12833.3333333333</v>
      </c>
      <c r="C20" s="11" cm="1">
        <f t="array" ref="C20">IF($A20&gt;$B$4,($A20-$B$4)/($B$3-$B$4)*(F$3-F$4)+F$4,IF($A20&lt;$B$5,($A20-$B$6)/($B$5-$B$6)*(F$5-F$6)+F$6,($A20-$B$5)/($B$4-$B$5)*(F$4-F$5)+F$5))</f>
        <v>2.41666666666667</v>
      </c>
      <c r="D20" s="11" cm="1">
        <f t="array" ref="D20">IF($A20&gt;$B$4,($A20-$B$4)/($B$3-$B$4)*(G$3-G$4)+G$4,IF($A20&lt;$B$5,($A20-$B$6)/($B$5-$B$6)*(G$5-G$6)+G$6,($A20-$B$5)/($B$4-$B$5)*(G$4-G$5)+G$5))</f>
        <v>12833.3333333333</v>
      </c>
      <c r="E20" s="11" cm="1">
        <f t="array" ref="E20">IF($A20&gt;$B$4,($A20-$B$4)/($B$3-$B$4)*(H$3-H$4)+H$4,IF($A20&lt;$B$5,($A20-$B$6)/($B$5-$B$6)*(H$5-H$6)+H$6,($A20-$B$5)/($B$4-$B$5)*(H$4-H$5)+H$5))</f>
        <v>2.41666666666667</v>
      </c>
      <c r="F20" s="10" cm="1">
        <f t="array" ref="F20">'Summary'!C25</f>
        <v>20000</v>
      </c>
      <c r="G20" s="11" cm="1">
        <f t="array" ref="G20">IF(F20&gt;D20,E20,IF(F20&lt;B20,C20,(F20-B20)/(D20-B20)*(E20-C20)+C20))</f>
        <v>2.41666666666667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ht="16" customHeight="1">
      <c r="A21" s="16" cm="1">
        <f t="array" ref="A21">'Summary'!A26</f>
        <v>10</v>
      </c>
      <c r="B21" s="11" cm="1">
        <f t="array" ref="B21">IF($A21&gt;$B$4,($A21-$B$4)/($B$3-$B$4)*(E$3-E$4)+E$4,IF($A21&lt;$B$5,($A21-$B$6)/($B$5-$B$6)*(E$5-E$6)+E$6,($A21-$B$5)/($B$4-$B$5)*(E$4-E$5)+E$5))</f>
        <v>13116.6666666667</v>
      </c>
      <c r="C21" s="11" cm="1">
        <f t="array" ref="C21">IF($A21&gt;$B$4,($A21-$B$4)/($B$3-$B$4)*(F$3-F$4)+F$4,IF($A21&lt;$B$5,($A21-$B$6)/($B$5-$B$6)*(F$5-F$6)+F$6,($A21-$B$5)/($B$4-$B$5)*(F$4-F$5)+F$5))</f>
        <v>2.44833333333333</v>
      </c>
      <c r="D21" s="11" cm="1">
        <f t="array" ref="D21">IF($A21&gt;$B$4,($A21-$B$4)/($B$3-$B$4)*(G$3-G$4)+G$4,IF($A21&lt;$B$5,($A21-$B$6)/($B$5-$B$6)*(G$5-G$6)+G$6,($A21-$B$5)/($B$4-$B$5)*(G$4-G$5)+G$5))</f>
        <v>13116.6666666667</v>
      </c>
      <c r="E21" s="11" cm="1">
        <f t="array" ref="E21">IF($A21&gt;$B$4,($A21-$B$4)/($B$3-$B$4)*(H$3-H$4)+H$4,IF($A21&lt;$B$5,($A21-$B$6)/($B$5-$B$6)*(H$5-H$6)+H$6,($A21-$B$5)/($B$4-$B$5)*(H$4-H$5)+H$5))</f>
        <v>2.44833333333333</v>
      </c>
      <c r="F21" s="10" cm="1">
        <f t="array" ref="F21">'Summary'!C26</f>
        <v>19607.8431372549</v>
      </c>
      <c r="G21" s="11" cm="1">
        <f t="array" ref="G21">IF(F21&gt;D21,E21,IF(F21&lt;B21,C21,(F21-B21)/(D21-B21)*(E21-C21)+C21))</f>
        <v>2.44833333333333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ht="16" customHeight="1">
      <c r="A22" s="16" cm="1">
        <f t="array" ref="A22">'Summary'!A27</f>
        <v>11</v>
      </c>
      <c r="B22" s="11" cm="1">
        <f t="array" ref="B22">IF($A22&gt;$B$4,($A22-$B$4)/($B$3-$B$4)*(E$3-E$4)+E$4,IF($A22&lt;$B$5,($A22-$B$6)/($B$5-$B$6)*(E$5-E$6)+E$6,($A22-$B$5)/($B$4-$B$5)*(E$4-E$5)+E$5))</f>
        <v>13400</v>
      </c>
      <c r="C22" s="11" cm="1">
        <f t="array" ref="C22">IF($A22&gt;$B$4,($A22-$B$4)/($B$3-$B$4)*(F$3-F$4)+F$4,IF($A22&lt;$B$5,($A22-$B$6)/($B$5-$B$6)*(F$5-F$6)+F$6,($A22-$B$5)/($B$4-$B$5)*(F$4-F$5)+F$5))</f>
        <v>2.48</v>
      </c>
      <c r="D22" s="11" cm="1">
        <f t="array" ref="D22">IF($A22&gt;$B$4,($A22-$B$4)/($B$3-$B$4)*(G$3-G$4)+G$4,IF($A22&lt;$B$5,($A22-$B$6)/($B$5-$B$6)*(G$5-G$6)+G$6,($A22-$B$5)/($B$4-$B$5)*(G$4-G$5)+G$5))</f>
        <v>13400</v>
      </c>
      <c r="E22" s="11" cm="1">
        <f t="array" ref="E22">IF($A22&gt;$B$4,($A22-$B$4)/($B$3-$B$4)*(H$3-H$4)+H$4,IF($A22&lt;$B$5,($A22-$B$6)/($B$5-$B$6)*(H$5-H$6)+H$6,($A22-$B$5)/($B$4-$B$5)*(H$4-H$5)+H$5))</f>
        <v>2.48</v>
      </c>
      <c r="F22" s="10" cm="1">
        <f t="array" ref="F22">'Summary'!C27</f>
        <v>19215.6862745098</v>
      </c>
      <c r="G22" s="11" cm="1">
        <f t="array" ref="G22">IF(F22&gt;D22,E22,IF(F22&lt;B22,C22,(F22-B22)/(D22-B22)*(E22-C22)+C22))</f>
        <v>2.48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ht="16" customHeight="1">
      <c r="A23" s="16" cm="1">
        <f t="array" ref="A23">'Summary'!A28</f>
        <v>12</v>
      </c>
      <c r="B23" s="11" cm="1">
        <f t="array" ref="B23">IF($A23&gt;$B$4,($A23-$B$4)/($B$3-$B$4)*(E$3-E$4)+E$4,IF($A23&lt;$B$5,($A23-$B$6)/($B$5-$B$6)*(E$5-E$6)+E$6,($A23-$B$5)/($B$4-$B$5)*(E$4-E$5)+E$5))</f>
        <v>13683.3333333333</v>
      </c>
      <c r="C23" s="11" cm="1">
        <f t="array" ref="C23">IF($A23&gt;$B$4,($A23-$B$4)/($B$3-$B$4)*(F$3-F$4)+F$4,IF($A23&lt;$B$5,($A23-$B$6)/($B$5-$B$6)*(F$5-F$6)+F$6,($A23-$B$5)/($B$4-$B$5)*(F$4-F$5)+F$5))</f>
        <v>2.51166666666667</v>
      </c>
      <c r="D23" s="11" cm="1">
        <f t="array" ref="D23">IF($A23&gt;$B$4,($A23-$B$4)/($B$3-$B$4)*(G$3-G$4)+G$4,IF($A23&lt;$B$5,($A23-$B$6)/($B$5-$B$6)*(G$5-G$6)+G$6,($A23-$B$5)/($B$4-$B$5)*(G$4-G$5)+G$5))</f>
        <v>13683.3333333333</v>
      </c>
      <c r="E23" s="11" cm="1">
        <f t="array" ref="E23">IF($A23&gt;$B$4,($A23-$B$4)/($B$3-$B$4)*(H$3-H$4)+H$4,IF($A23&lt;$B$5,($A23-$B$6)/($B$5-$B$6)*(H$5-H$6)+H$6,($A23-$B$5)/($B$4-$B$5)*(H$4-H$5)+H$5))</f>
        <v>2.51166666666667</v>
      </c>
      <c r="F23" s="10" cm="1">
        <f t="array" ref="F23">'Summary'!C28</f>
        <v>18823.5294117647</v>
      </c>
      <c r="G23" s="11" cm="1">
        <f t="array" ref="G23">IF(F23&gt;D23,E23,IF(F23&lt;B23,C23,(F23-B23)/(D23-B23)*(E23-C23)+C23))</f>
        <v>2.51166666666667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ht="16" customHeight="1">
      <c r="A24" s="16" cm="1">
        <f t="array" ref="A24">'Summary'!A29</f>
        <v>13</v>
      </c>
      <c r="B24" s="11" cm="1">
        <f t="array" ref="B24">IF($A24&gt;$B$4,($A24-$B$4)/($B$3-$B$4)*(E$3-E$4)+E$4,IF($A24&lt;$B$5,($A24-$B$6)/($B$5-$B$6)*(E$5-E$6)+E$6,($A24-$B$5)/($B$4-$B$5)*(E$4-E$5)+E$5))</f>
        <v>13966.6666666667</v>
      </c>
      <c r="C24" s="11" cm="1">
        <f t="array" ref="C24">IF($A24&gt;$B$4,($A24-$B$4)/($B$3-$B$4)*(F$3-F$4)+F$4,IF($A24&lt;$B$5,($A24-$B$6)/($B$5-$B$6)*(F$5-F$6)+F$6,($A24-$B$5)/($B$4-$B$5)*(F$4-F$5)+F$5))</f>
        <v>2.54333333333333</v>
      </c>
      <c r="D24" s="11" cm="1">
        <f t="array" ref="D24">IF($A24&gt;$B$4,($A24-$B$4)/($B$3-$B$4)*(G$3-G$4)+G$4,IF($A24&lt;$B$5,($A24-$B$6)/($B$5-$B$6)*(G$5-G$6)+G$6,($A24-$B$5)/($B$4-$B$5)*(G$4-G$5)+G$5))</f>
        <v>13966.6666666667</v>
      </c>
      <c r="E24" s="11" cm="1">
        <f t="array" ref="E24">IF($A24&gt;$B$4,($A24-$B$4)/($B$3-$B$4)*(H$3-H$4)+H$4,IF($A24&lt;$B$5,($A24-$B$6)/($B$5-$B$6)*(H$5-H$6)+H$6,($A24-$B$5)/($B$4-$B$5)*(H$4-H$5)+H$5))</f>
        <v>2.54333333333333</v>
      </c>
      <c r="F24" s="10" cm="1">
        <f t="array" ref="F24">'Summary'!C29</f>
        <v>18431.3725490196</v>
      </c>
      <c r="G24" s="11" cm="1">
        <f t="array" ref="G24">IF(F24&gt;D24,E24,IF(F24&lt;B24,C24,(F24-B24)/(D24-B24)*(E24-C24)+C24))</f>
        <v>2.54333333333333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ht="16" customHeight="1">
      <c r="A25" s="16" cm="1">
        <f t="array" ref="A25">'Summary'!A30</f>
        <v>14</v>
      </c>
      <c r="B25" s="11" cm="1">
        <f t="array" ref="B25">IF($A25&gt;$B$4,($A25-$B$4)/($B$3-$B$4)*(E$3-E$4)+E$4,IF($A25&lt;$B$5,($A25-$B$6)/($B$5-$B$6)*(E$5-E$6)+E$6,($A25-$B$5)/($B$4-$B$5)*(E$4-E$5)+E$5))</f>
        <v>14250</v>
      </c>
      <c r="C25" s="11" cm="1">
        <f t="array" ref="C25">IF($A25&gt;$B$4,($A25-$B$4)/($B$3-$B$4)*(F$3-F$4)+F$4,IF($A25&lt;$B$5,($A25-$B$6)/($B$5-$B$6)*(F$5-F$6)+F$6,($A25-$B$5)/($B$4-$B$5)*(F$4-F$5)+F$5))</f>
        <v>2.575</v>
      </c>
      <c r="D25" s="11" cm="1">
        <f t="array" ref="D25">IF($A25&gt;$B$4,($A25-$B$4)/($B$3-$B$4)*(G$3-G$4)+G$4,IF($A25&lt;$B$5,($A25-$B$6)/($B$5-$B$6)*(G$5-G$6)+G$6,($A25-$B$5)/($B$4-$B$5)*(G$4-G$5)+G$5))</f>
        <v>14250</v>
      </c>
      <c r="E25" s="11" cm="1">
        <f t="array" ref="E25">IF($A25&gt;$B$4,($A25-$B$4)/($B$3-$B$4)*(H$3-H$4)+H$4,IF($A25&lt;$B$5,($A25-$B$6)/($B$5-$B$6)*(H$5-H$6)+H$6,($A25-$B$5)/($B$4-$B$5)*(H$4-H$5)+H$5))</f>
        <v>2.575</v>
      </c>
      <c r="F25" s="10" cm="1">
        <f t="array" ref="F25">'Summary'!C30</f>
        <v>18039.2156862745</v>
      </c>
      <c r="G25" s="11" cm="1">
        <f t="array" ref="G25">IF(F25&gt;D25,E25,IF(F25&lt;B25,C25,(F25-B25)/(D25-B25)*(E25-C25)+C25))</f>
        <v>2.575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ht="16" customHeight="1">
      <c r="A26" s="16" cm="1">
        <f t="array" ref="A26">'Summary'!A31</f>
        <v>15</v>
      </c>
      <c r="B26" s="11" cm="1">
        <f t="array" ref="B26">IF($A26&gt;$B$4,($A26-$B$4)/($B$3-$B$4)*(E$3-E$4)+E$4,IF($A26&lt;$B$5,($A26-$B$6)/($B$5-$B$6)*(E$5-E$6)+E$6,($A26-$B$5)/($B$4-$B$5)*(E$4-E$5)+E$5))</f>
        <v>14533.3333333333</v>
      </c>
      <c r="C26" s="11" cm="1">
        <f t="array" ref="C26">IF($A26&gt;$B$4,($A26-$B$4)/($B$3-$B$4)*(F$3-F$4)+F$4,IF($A26&lt;$B$5,($A26-$B$6)/($B$5-$B$6)*(F$5-F$6)+F$6,($A26-$B$5)/($B$4-$B$5)*(F$4-F$5)+F$5))</f>
        <v>2.60666666666667</v>
      </c>
      <c r="D26" s="11" cm="1">
        <f t="array" ref="D26">IF($A26&gt;$B$4,($A26-$B$4)/($B$3-$B$4)*(G$3-G$4)+G$4,IF($A26&lt;$B$5,($A26-$B$6)/($B$5-$B$6)*(G$5-G$6)+G$6,($A26-$B$5)/($B$4-$B$5)*(G$4-G$5)+G$5))</f>
        <v>14533.3333333333</v>
      </c>
      <c r="E26" s="11" cm="1">
        <f t="array" ref="E26">IF($A26&gt;$B$4,($A26-$B$4)/($B$3-$B$4)*(H$3-H$4)+H$4,IF($A26&lt;$B$5,($A26-$B$6)/($B$5-$B$6)*(H$5-H$6)+H$6,($A26-$B$5)/($B$4-$B$5)*(H$4-H$5)+H$5))</f>
        <v>2.60666666666667</v>
      </c>
      <c r="F26" s="10" cm="1">
        <f t="array" ref="F26">'Summary'!C31</f>
        <v>17647.0588235294</v>
      </c>
      <c r="G26" s="11" cm="1">
        <f t="array" ref="G26">IF(F26&gt;D26,E26,IF(F26&lt;B26,C26,(F26-B26)/(D26-B26)*(E26-C26)+C26))</f>
        <v>2.60666666666667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ht="16" customHeight="1">
      <c r="A27" s="16" cm="1">
        <f t="array" ref="A27">'Summary'!A32</f>
        <v>16</v>
      </c>
      <c r="B27" s="11" cm="1">
        <f t="array" ref="B27">IF($A27&gt;$B$4,($A27-$B$4)/($B$3-$B$4)*(E$3-E$4)+E$4,IF($A27&lt;$B$5,($A27-$B$6)/($B$5-$B$6)*(E$5-E$6)+E$6,($A27-$B$5)/($B$4-$B$5)*(E$4-E$5)+E$5))</f>
        <v>14816.6666666667</v>
      </c>
      <c r="C27" s="11" cm="1">
        <f t="array" ref="C27">IF($A27&gt;$B$4,($A27-$B$4)/($B$3-$B$4)*(F$3-F$4)+F$4,IF($A27&lt;$B$5,($A27-$B$6)/($B$5-$B$6)*(F$5-F$6)+F$6,($A27-$B$5)/($B$4-$B$5)*(F$4-F$5)+F$5))</f>
        <v>2.63833333333333</v>
      </c>
      <c r="D27" s="11" cm="1">
        <f t="array" ref="D27">IF($A27&gt;$B$4,($A27-$B$4)/($B$3-$B$4)*(G$3-G$4)+G$4,IF($A27&lt;$B$5,($A27-$B$6)/($B$5-$B$6)*(G$5-G$6)+G$6,($A27-$B$5)/($B$4-$B$5)*(G$4-G$5)+G$5))</f>
        <v>14816.6666666667</v>
      </c>
      <c r="E27" s="11" cm="1">
        <f t="array" ref="E27">IF($A27&gt;$B$4,($A27-$B$4)/($B$3-$B$4)*(H$3-H$4)+H$4,IF($A27&lt;$B$5,($A27-$B$6)/($B$5-$B$6)*(H$5-H$6)+H$6,($A27-$B$5)/($B$4-$B$5)*(H$4-H$5)+H$5))</f>
        <v>2.63833333333333</v>
      </c>
      <c r="F27" s="10" cm="1">
        <f t="array" ref="F27">'Summary'!C32</f>
        <v>17254.9019607843</v>
      </c>
      <c r="G27" s="11" cm="1">
        <f t="array" ref="G27">IF(F27&gt;D27,E27,IF(F27&lt;B27,C27,(F27-B27)/(D27-B27)*(E27-C27)+C27))</f>
        <v>2.63833333333333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ht="16" customHeight="1">
      <c r="A28" s="16" cm="1">
        <f t="array" ref="A28">'Summary'!A33</f>
        <v>17</v>
      </c>
      <c r="B28" s="11" cm="1">
        <f t="array" ref="B28">IF($A28&gt;$B$4,($A28-$B$4)/($B$3-$B$4)*(E$3-E$4)+E$4,IF($A28&lt;$B$5,($A28-$B$6)/($B$5-$B$6)*(E$5-E$6)+E$6,($A28-$B$5)/($B$4-$B$5)*(E$4-E$5)+E$5))</f>
        <v>15100</v>
      </c>
      <c r="C28" s="11" cm="1">
        <f t="array" ref="C28">IF($A28&gt;$B$4,($A28-$B$4)/($B$3-$B$4)*(F$3-F$4)+F$4,IF($A28&lt;$B$5,($A28-$B$6)/($B$5-$B$6)*(F$5-F$6)+F$6,($A28-$B$5)/($B$4-$B$5)*(F$4-F$5)+F$5))</f>
        <v>2.67</v>
      </c>
      <c r="D28" s="11" cm="1">
        <f t="array" ref="D28">IF($A28&gt;$B$4,($A28-$B$4)/($B$3-$B$4)*(G$3-G$4)+G$4,IF($A28&lt;$B$5,($A28-$B$6)/($B$5-$B$6)*(G$5-G$6)+G$6,($A28-$B$5)/($B$4-$B$5)*(G$4-G$5)+G$5))</f>
        <v>15100</v>
      </c>
      <c r="E28" s="11" cm="1">
        <f t="array" ref="E28">IF($A28&gt;$B$4,($A28-$B$4)/($B$3-$B$4)*(H$3-H$4)+H$4,IF($A28&lt;$B$5,($A28-$B$6)/($B$5-$B$6)*(H$5-H$6)+H$6,($A28-$B$5)/($B$4-$B$5)*(H$4-H$5)+H$5))</f>
        <v>2.67</v>
      </c>
      <c r="F28" s="10" cm="1">
        <f t="array" ref="F28">'Summary'!C33</f>
        <v>16862.7450980392</v>
      </c>
      <c r="G28" s="11" cm="1">
        <f t="array" ref="G28">IF(F28&gt;D28,E28,IF(F28&lt;B28,C28,(F28-B28)/(D28-B28)*(E28-C28)+C28))</f>
        <v>2.67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ht="16" customHeight="1">
      <c r="A29" s="16" cm="1">
        <f t="array" ref="A29">'Summary'!A34</f>
        <v>18</v>
      </c>
      <c r="B29" s="11" cm="1">
        <f t="array" ref="B29">IF($A29&gt;$B$4,($A29-$B$4)/($B$3-$B$4)*(E$3-E$4)+E$4,IF($A29&lt;$B$5,($A29-$B$6)/($B$5-$B$6)*(E$5-E$6)+E$6,($A29-$B$5)/($B$4-$B$5)*(E$4-E$5)+E$5))</f>
        <v>14870</v>
      </c>
      <c r="C29" s="11" cm="1">
        <f t="array" ref="C29">IF($A29&gt;$B$4,($A29-$B$4)/($B$3-$B$4)*(F$3-F$4)+F$4,IF($A29&lt;$B$5,($A29-$B$6)/($B$5-$B$6)*(F$5-F$6)+F$6,($A29-$B$5)/($B$4-$B$5)*(F$4-F$5)+F$5))</f>
        <v>2.724</v>
      </c>
      <c r="D29" s="11" cm="1">
        <f t="array" ref="D29">IF($A29&gt;$B$4,($A29-$B$4)/($B$3-$B$4)*(G$3-G$4)+G$4,IF($A29&lt;$B$5,($A29-$B$6)/($B$5-$B$6)*(G$5-G$6)+G$6,($A29-$B$5)/($B$4-$B$5)*(G$4-G$5)+G$5))</f>
        <v>15376.6666666667</v>
      </c>
      <c r="E29" s="11" cm="1">
        <f t="array" ref="E29">IF($A29&gt;$B$4,($A29-$B$4)/($B$3-$B$4)*(H$3-H$4)+H$4,IF($A29&lt;$B$5,($A29-$B$6)/($B$5-$B$6)*(H$5-H$6)+H$6,($A29-$B$5)/($B$4-$B$5)*(H$4-H$5)+H$5))</f>
        <v>2.70066666666667</v>
      </c>
      <c r="F29" s="10" cm="1">
        <f t="array" ref="F29">'Summary'!C34</f>
        <v>16470.5882352941</v>
      </c>
      <c r="G29" s="11" cm="1">
        <f t="array" ref="G29">IF(F29&gt;D29,E29,IF(F29&lt;B29,C29,(F29-B29)/(D29-B29)*(E29-C29)+C29))</f>
        <v>2.70066666666667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ht="16" customHeight="1">
      <c r="A30" s="16" cm="1">
        <f t="array" ref="A30">'Summary'!A35</f>
        <v>19</v>
      </c>
      <c r="B30" s="11" cm="1">
        <f t="array" ref="B30">IF($A30&gt;$B$4,($A30-$B$4)/($B$3-$B$4)*(E$3-E$4)+E$4,IF($A30&lt;$B$5,($A30-$B$6)/($B$5-$B$6)*(E$5-E$6)+E$6,($A30-$B$5)/($B$4-$B$5)*(E$4-E$5)+E$5))</f>
        <v>14640</v>
      </c>
      <c r="C30" s="11" cm="1">
        <f t="array" ref="C30">IF($A30&gt;$B$4,($A30-$B$4)/($B$3-$B$4)*(F$3-F$4)+F$4,IF($A30&lt;$B$5,($A30-$B$6)/($B$5-$B$6)*(F$5-F$6)+F$6,($A30-$B$5)/($B$4-$B$5)*(F$4-F$5)+F$5))</f>
        <v>2.778</v>
      </c>
      <c r="D30" s="11" cm="1">
        <f t="array" ref="D30">IF($A30&gt;$B$4,($A30-$B$4)/($B$3-$B$4)*(G$3-G$4)+G$4,IF($A30&lt;$B$5,($A30-$B$6)/($B$5-$B$6)*(G$5-G$6)+G$6,($A30-$B$5)/($B$4-$B$5)*(G$4-G$5)+G$5))</f>
        <v>15653.3333333333</v>
      </c>
      <c r="E30" s="11" cm="1">
        <f t="array" ref="E30">IF($A30&gt;$B$4,($A30-$B$4)/($B$3-$B$4)*(H$3-H$4)+H$4,IF($A30&lt;$B$5,($A30-$B$6)/($B$5-$B$6)*(H$5-H$6)+H$6,($A30-$B$5)/($B$4-$B$5)*(H$4-H$5)+H$5))</f>
        <v>2.73133333333333</v>
      </c>
      <c r="F30" s="10" cm="1">
        <f t="array" ref="F30">'Summary'!C35</f>
        <v>16078.431372549</v>
      </c>
      <c r="G30" s="11" cm="1">
        <f t="array" ref="G30">IF(F30&gt;D30,E30,IF(F30&lt;B30,C30,(F30-B30)/(D30-B30)*(E30-C30)+C30))</f>
        <v>2.73133333333333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ht="16" customHeight="1">
      <c r="A31" s="16" cm="1">
        <f t="array" ref="A31">'Summary'!A36</f>
        <v>20</v>
      </c>
      <c r="B31" s="11" cm="1">
        <f t="array" ref="B31">IF($A31&gt;$B$4,($A31-$B$4)/($B$3-$B$4)*(E$3-E$4)+E$4,IF($A31&lt;$B$5,($A31-$B$6)/($B$5-$B$6)*(E$5-E$6)+E$6,($A31-$B$5)/($B$4-$B$5)*(E$4-E$5)+E$5))</f>
        <v>14410</v>
      </c>
      <c r="C31" s="11" cm="1">
        <f t="array" ref="C31">IF($A31&gt;$B$4,($A31-$B$4)/($B$3-$B$4)*(F$3-F$4)+F$4,IF($A31&lt;$B$5,($A31-$B$6)/($B$5-$B$6)*(F$5-F$6)+F$6,($A31-$B$5)/($B$4-$B$5)*(F$4-F$5)+F$5))</f>
        <v>2.832</v>
      </c>
      <c r="D31" s="11" cm="1">
        <f t="array" ref="D31">IF($A31&gt;$B$4,($A31-$B$4)/($B$3-$B$4)*(G$3-G$4)+G$4,IF($A31&lt;$B$5,($A31-$B$6)/($B$5-$B$6)*(G$5-G$6)+G$6,($A31-$B$5)/($B$4-$B$5)*(G$4-G$5)+G$5))</f>
        <v>15930</v>
      </c>
      <c r="E31" s="11" cm="1">
        <f t="array" ref="E31">IF($A31&gt;$B$4,($A31-$B$4)/($B$3-$B$4)*(H$3-H$4)+H$4,IF($A31&lt;$B$5,($A31-$B$6)/($B$5-$B$6)*(H$5-H$6)+H$6,($A31-$B$5)/($B$4-$B$5)*(H$4-H$5)+H$5))</f>
        <v>2.762</v>
      </c>
      <c r="F31" s="10" cm="1">
        <f t="array" ref="F31">'Summary'!C36</f>
        <v>15686.2745098039</v>
      </c>
      <c r="G31" s="11" cm="1">
        <f t="array" ref="G31">IF(F31&gt;D31,E31,IF(F31&lt;B31,C31,(F31-B31)/(D31-B31)*(E31-C31)+C31))</f>
        <v>2.7732242002064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ht="16" customHeight="1">
      <c r="A32" s="16" cm="1">
        <f t="array" ref="A32">'Summary'!A37</f>
        <v>21</v>
      </c>
      <c r="B32" s="11" cm="1">
        <f t="array" ref="B32">IF($A32&gt;$B$4,($A32-$B$4)/($B$3-$B$4)*(E$3-E$4)+E$4,IF($A32&lt;$B$5,($A32-$B$6)/($B$5-$B$6)*(E$5-E$6)+E$6,($A32-$B$5)/($B$4-$B$5)*(E$4-E$5)+E$5))</f>
        <v>14180</v>
      </c>
      <c r="C32" s="11" cm="1">
        <f t="array" ref="C32">IF($A32&gt;$B$4,($A32-$B$4)/($B$3-$B$4)*(F$3-F$4)+F$4,IF($A32&lt;$B$5,($A32-$B$6)/($B$5-$B$6)*(F$5-F$6)+F$6,($A32-$B$5)/($B$4-$B$5)*(F$4-F$5)+F$5))</f>
        <v>2.886</v>
      </c>
      <c r="D32" s="11" cm="1">
        <f t="array" ref="D32">IF($A32&gt;$B$4,($A32-$B$4)/($B$3-$B$4)*(G$3-G$4)+G$4,IF($A32&lt;$B$5,($A32-$B$6)/($B$5-$B$6)*(G$5-G$6)+G$6,($A32-$B$5)/($B$4-$B$5)*(G$4-G$5)+G$5))</f>
        <v>16206.6666666667</v>
      </c>
      <c r="E32" s="11" cm="1">
        <f t="array" ref="E32">IF($A32&gt;$B$4,($A32-$B$4)/($B$3-$B$4)*(H$3-H$4)+H$4,IF($A32&lt;$B$5,($A32-$B$6)/($B$5-$B$6)*(H$5-H$6)+H$6,($A32-$B$5)/($B$4-$B$5)*(H$4-H$5)+H$5))</f>
        <v>2.79266666666667</v>
      </c>
      <c r="F32" s="10" cm="1">
        <f t="array" ref="F32">'Summary'!C37</f>
        <v>15294.1176470588</v>
      </c>
      <c r="G32" s="11" cm="1">
        <f t="array" ref="G32">IF(F32&gt;D32,E32,IF(F32&lt;B32,C32,(F32-B32)/(D32-B32)*(E32-C32)+C32))</f>
        <v>2.8346919504644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ht="16" customHeight="1">
      <c r="A33" s="16" cm="1">
        <f t="array" ref="A33">'Summary'!A38</f>
        <v>22</v>
      </c>
      <c r="B33" s="11" cm="1">
        <f t="array" ref="B33">IF($A33&gt;$B$4,($A33-$B$4)/($B$3-$B$4)*(E$3-E$4)+E$4,IF($A33&lt;$B$5,($A33-$B$6)/($B$5-$B$6)*(E$5-E$6)+E$6,($A33-$B$5)/($B$4-$B$5)*(E$4-E$5)+E$5))</f>
        <v>13950</v>
      </c>
      <c r="C33" s="11" cm="1">
        <f t="array" ref="C33">IF($A33&gt;$B$4,($A33-$B$4)/($B$3-$B$4)*(F$3-F$4)+F$4,IF($A33&lt;$B$5,($A33-$B$6)/($B$5-$B$6)*(F$5-F$6)+F$6,($A33-$B$5)/($B$4-$B$5)*(F$4-F$5)+F$5))</f>
        <v>2.94</v>
      </c>
      <c r="D33" s="11" cm="1">
        <f t="array" ref="D33">IF($A33&gt;$B$4,($A33-$B$4)/($B$3-$B$4)*(G$3-G$4)+G$4,IF($A33&lt;$B$5,($A33-$B$6)/($B$5-$B$6)*(G$5-G$6)+G$6,($A33-$B$5)/($B$4-$B$5)*(G$4-G$5)+G$5))</f>
        <v>16483.3333333333</v>
      </c>
      <c r="E33" s="11" cm="1">
        <f t="array" ref="E33">IF($A33&gt;$B$4,($A33-$B$4)/($B$3-$B$4)*(H$3-H$4)+H$4,IF($A33&lt;$B$5,($A33-$B$6)/($B$5-$B$6)*(H$5-H$6)+H$6,($A33-$B$5)/($B$4-$B$5)*(H$4-H$5)+H$5))</f>
        <v>2.82333333333333</v>
      </c>
      <c r="F33" s="10" cm="1">
        <f t="array" ref="F33">'Summary'!C38</f>
        <v>14901.9607843137</v>
      </c>
      <c r="G33" s="11" cm="1">
        <f t="array" ref="G33">IF(F33&gt;D33,E33,IF(F33&lt;B33,C33,(F33-B33)/(D33-B33)*(E33-C33)+C33))</f>
        <v>2.89615970072239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ht="16" customHeight="1">
      <c r="A34" s="16" cm="1">
        <f t="array" ref="A34">'Summary'!A39</f>
        <v>23</v>
      </c>
      <c r="B34" s="11" cm="1">
        <f t="array" ref="B34">IF($A34&gt;$B$4,($A34-$B$4)/($B$3-$B$4)*(E$3-E$4)+E$4,IF($A34&lt;$B$5,($A34-$B$6)/($B$5-$B$6)*(E$5-E$6)+E$6,($A34-$B$5)/($B$4-$B$5)*(E$4-E$5)+E$5))</f>
        <v>13720</v>
      </c>
      <c r="C34" s="11" cm="1">
        <f t="array" ref="C34">IF($A34&gt;$B$4,($A34-$B$4)/($B$3-$B$4)*(F$3-F$4)+F$4,IF($A34&lt;$B$5,($A34-$B$6)/($B$5-$B$6)*(F$5-F$6)+F$6,($A34-$B$5)/($B$4-$B$5)*(F$4-F$5)+F$5))</f>
        <v>2.994</v>
      </c>
      <c r="D34" s="11" cm="1">
        <f t="array" ref="D34">IF($A34&gt;$B$4,($A34-$B$4)/($B$3-$B$4)*(G$3-G$4)+G$4,IF($A34&lt;$B$5,($A34-$B$6)/($B$5-$B$6)*(G$5-G$6)+G$6,($A34-$B$5)/($B$4-$B$5)*(G$4-G$5)+G$5))</f>
        <v>16760</v>
      </c>
      <c r="E34" s="11" cm="1">
        <f t="array" ref="E34">IF($A34&gt;$B$4,($A34-$B$4)/($B$3-$B$4)*(H$3-H$4)+H$4,IF($A34&lt;$B$5,($A34-$B$6)/($B$5-$B$6)*(H$5-H$6)+H$6,($A34-$B$5)/($B$4-$B$5)*(H$4-H$5)+H$5))</f>
        <v>2.854</v>
      </c>
      <c r="F34" s="10" cm="1">
        <f t="array" ref="F34">'Summary'!C39</f>
        <v>14509.8039215686</v>
      </c>
      <c r="G34" s="11" cm="1">
        <f t="array" ref="G34">IF(F34&gt;D34,E34,IF(F34&lt;B34,C34,(F34-B34)/(D34-B34)*(E34-C34)+C34))</f>
        <v>2.95762745098039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ht="16" customHeight="1">
      <c r="A35" s="16" cm="1">
        <f t="array" ref="A35">'Summary'!A40</f>
        <v>24</v>
      </c>
      <c r="B35" s="11" cm="1">
        <f t="array" ref="B35">IF($A35&gt;$B$4,($A35-$B$4)/($B$3-$B$4)*(E$3-E$4)+E$4,IF($A35&lt;$B$5,($A35-$B$6)/($B$5-$B$6)*(E$5-E$6)+E$6,($A35-$B$5)/($B$4-$B$5)*(E$4-E$5)+E$5))</f>
        <v>13490</v>
      </c>
      <c r="C35" s="11" cm="1">
        <f t="array" ref="C35">IF($A35&gt;$B$4,($A35-$B$4)/($B$3-$B$4)*(F$3-F$4)+F$4,IF($A35&lt;$B$5,($A35-$B$6)/($B$5-$B$6)*(F$5-F$6)+F$6,($A35-$B$5)/($B$4-$B$5)*(F$4-F$5)+F$5))</f>
        <v>3.048</v>
      </c>
      <c r="D35" s="11" cm="1">
        <f t="array" ref="D35">IF($A35&gt;$B$4,($A35-$B$4)/($B$3-$B$4)*(G$3-G$4)+G$4,IF($A35&lt;$B$5,($A35-$B$6)/($B$5-$B$6)*(G$5-G$6)+G$6,($A35-$B$5)/($B$4-$B$5)*(G$4-G$5)+G$5))</f>
        <v>17036.6666666667</v>
      </c>
      <c r="E35" s="11" cm="1">
        <f t="array" ref="E35">IF($A35&gt;$B$4,($A35-$B$4)/($B$3-$B$4)*(H$3-H$4)+H$4,IF($A35&lt;$B$5,($A35-$B$6)/($B$5-$B$6)*(H$5-H$6)+H$6,($A35-$B$5)/($B$4-$B$5)*(H$4-H$5)+H$5))</f>
        <v>2.88466666666667</v>
      </c>
      <c r="F35" s="10" cm="1">
        <f t="array" ref="F35">'Summary'!C40</f>
        <v>14117.6470588235</v>
      </c>
      <c r="G35" s="11" cm="1">
        <f t="array" ref="G35">IF(F35&gt;D35,E35,IF(F35&lt;B35,C35,(F35-B35)/(D35-B35)*(E35-C35)+C35))</f>
        <v>3.01909520123839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ht="16" customHeight="1">
      <c r="A36" s="16" cm="1">
        <f t="array" ref="A36">'Summary'!A41</f>
        <v>25</v>
      </c>
      <c r="B36" s="11" cm="1">
        <f t="array" ref="B36">IF($A36&gt;$B$4,($A36-$B$4)/($B$3-$B$4)*(E$3-E$4)+E$4,IF($A36&lt;$B$5,($A36-$B$6)/($B$5-$B$6)*(E$5-E$6)+E$6,($A36-$B$5)/($B$4-$B$5)*(E$4-E$5)+E$5))</f>
        <v>13260</v>
      </c>
      <c r="C36" s="11" cm="1">
        <f t="array" ref="C36">IF($A36&gt;$B$4,($A36-$B$4)/($B$3-$B$4)*(F$3-F$4)+F$4,IF($A36&lt;$B$5,($A36-$B$6)/($B$5-$B$6)*(F$5-F$6)+F$6,($A36-$B$5)/($B$4-$B$5)*(F$4-F$5)+F$5))</f>
        <v>3.102</v>
      </c>
      <c r="D36" s="11" cm="1">
        <f t="array" ref="D36">IF($A36&gt;$B$4,($A36-$B$4)/($B$3-$B$4)*(G$3-G$4)+G$4,IF($A36&lt;$B$5,($A36-$B$6)/($B$5-$B$6)*(G$5-G$6)+G$6,($A36-$B$5)/($B$4-$B$5)*(G$4-G$5)+G$5))</f>
        <v>17313.3333333333</v>
      </c>
      <c r="E36" s="11" cm="1">
        <f t="array" ref="E36">IF($A36&gt;$B$4,($A36-$B$4)/($B$3-$B$4)*(H$3-H$4)+H$4,IF($A36&lt;$B$5,($A36-$B$6)/($B$5-$B$6)*(H$5-H$6)+H$6,($A36-$B$5)/($B$4-$B$5)*(H$4-H$5)+H$5))</f>
        <v>2.91533333333333</v>
      </c>
      <c r="F36" s="10" cm="1">
        <f t="array" ref="F36">'Summary'!C41</f>
        <v>13725.4901960784</v>
      </c>
      <c r="G36" s="11" cm="1">
        <f t="array" ref="G36">IF(F36&gt;D36,E36,IF(F36&lt;B36,C36,(F36-B36)/(D36-B36)*(E36-C36)+C36))</f>
        <v>3.08056295149639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ht="16" customHeight="1">
      <c r="A37" s="16" cm="1">
        <f t="array" ref="A37">'Summary'!A42</f>
        <v>26</v>
      </c>
      <c r="B37" s="11" cm="1">
        <f t="array" ref="B37">IF($A37&gt;$B$4,($A37-$B$4)/($B$3-$B$4)*(E$3-E$4)+E$4,IF($A37&lt;$B$5,($A37-$B$6)/($B$5-$B$6)*(E$5-E$6)+E$6,($A37-$B$5)/($B$4-$B$5)*(E$4-E$5)+E$5))</f>
        <v>13030</v>
      </c>
      <c r="C37" s="11" cm="1">
        <f t="array" ref="C37">IF($A37&gt;$B$4,($A37-$B$4)/($B$3-$B$4)*(F$3-F$4)+F$4,IF($A37&lt;$B$5,($A37-$B$6)/($B$5-$B$6)*(F$5-F$6)+F$6,($A37-$B$5)/($B$4-$B$5)*(F$4-F$5)+F$5))</f>
        <v>3.156</v>
      </c>
      <c r="D37" s="11" cm="1">
        <f t="array" ref="D37">IF($A37&gt;$B$4,($A37-$B$4)/($B$3-$B$4)*(G$3-G$4)+G$4,IF($A37&lt;$B$5,($A37-$B$6)/($B$5-$B$6)*(G$5-G$6)+G$6,($A37-$B$5)/($B$4-$B$5)*(G$4-G$5)+G$5))</f>
        <v>17590</v>
      </c>
      <c r="E37" s="11" cm="1">
        <f t="array" ref="E37">IF($A37&gt;$B$4,($A37-$B$4)/($B$3-$B$4)*(H$3-H$4)+H$4,IF($A37&lt;$B$5,($A37-$B$6)/($B$5-$B$6)*(H$5-H$6)+H$6,($A37-$B$5)/($B$4-$B$5)*(H$4-H$5)+H$5))</f>
        <v>2.946</v>
      </c>
      <c r="F37" s="10" cm="1">
        <f t="array" ref="F37">'Summary'!C42</f>
        <v>13333.3333333333</v>
      </c>
      <c r="G37" s="11" cm="1">
        <f t="array" ref="G37">IF(F37&gt;D37,E37,IF(F37&lt;B37,C37,(F37-B37)/(D37-B37)*(E37-C37)+C37))</f>
        <v>3.14203070175439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ht="16" customHeight="1">
      <c r="A38" s="16" cm="1">
        <f t="array" ref="A38">'Summary'!A43</f>
        <v>27</v>
      </c>
      <c r="B38" s="11" cm="1">
        <f t="array" ref="B38">IF($A38&gt;$B$4,($A38-$B$4)/($B$3-$B$4)*(E$3-E$4)+E$4,IF($A38&lt;$B$5,($A38-$B$6)/($B$5-$B$6)*(E$5-E$6)+E$6,($A38-$B$5)/($B$4-$B$5)*(E$4-E$5)+E$5))</f>
        <v>12800</v>
      </c>
      <c r="C38" s="11" cm="1">
        <f t="array" ref="C38">IF($A38&gt;$B$4,($A38-$B$4)/($B$3-$B$4)*(F$3-F$4)+F$4,IF($A38&lt;$B$5,($A38-$B$6)/($B$5-$B$6)*(F$5-F$6)+F$6,($A38-$B$5)/($B$4-$B$5)*(F$4-F$5)+F$5))</f>
        <v>3.21</v>
      </c>
      <c r="D38" s="11" cm="1">
        <f t="array" ref="D38">IF($A38&gt;$B$4,($A38-$B$4)/($B$3-$B$4)*(G$3-G$4)+G$4,IF($A38&lt;$B$5,($A38-$B$6)/($B$5-$B$6)*(G$5-G$6)+G$6,($A38-$B$5)/($B$4-$B$5)*(G$4-G$5)+G$5))</f>
        <v>17866.6666666667</v>
      </c>
      <c r="E38" s="11" cm="1">
        <f t="array" ref="E38">IF($A38&gt;$B$4,($A38-$B$4)/($B$3-$B$4)*(H$3-H$4)+H$4,IF($A38&lt;$B$5,($A38-$B$6)/($B$5-$B$6)*(H$5-H$6)+H$6,($A38-$B$5)/($B$4-$B$5)*(H$4-H$5)+H$5))</f>
        <v>2.97666666666667</v>
      </c>
      <c r="F38" s="10" cm="1">
        <f t="array" ref="F38">'Summary'!C43</f>
        <v>12941.1764705882</v>
      </c>
      <c r="G38" s="11" cm="1">
        <f t="array" ref="G38">IF(F38&gt;D38,E38,IF(F38&lt;B38,C38,(F38-B38)/(D38-B38)*(E38-C38)+C38))</f>
        <v>3.20349845201239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ht="16" customHeight="1">
      <c r="A39" s="16" cm="1">
        <f t="array" ref="A39">'Summary'!A44</f>
        <v>28</v>
      </c>
      <c r="B39" s="11" cm="1">
        <f t="array" ref="B39">IF($A39&gt;$B$4,($A39-$B$4)/($B$3-$B$4)*(E$3-E$4)+E$4,IF($A39&lt;$B$5,($A39-$B$6)/($B$5-$B$6)*(E$5-E$6)+E$6,($A39-$B$5)/($B$4-$B$5)*(E$4-E$5)+E$5))</f>
        <v>12570</v>
      </c>
      <c r="C39" s="11" cm="1">
        <f t="array" ref="C39">IF($A39&gt;$B$4,($A39-$B$4)/($B$3-$B$4)*(F$3-F$4)+F$4,IF($A39&lt;$B$5,($A39-$B$6)/($B$5-$B$6)*(F$5-F$6)+F$6,($A39-$B$5)/($B$4-$B$5)*(F$4-F$5)+F$5))</f>
        <v>3.264</v>
      </c>
      <c r="D39" s="11" cm="1">
        <f t="array" ref="D39">IF($A39&gt;$B$4,($A39-$B$4)/($B$3-$B$4)*(G$3-G$4)+G$4,IF($A39&lt;$B$5,($A39-$B$6)/($B$5-$B$6)*(G$5-G$6)+G$6,($A39-$B$5)/($B$4-$B$5)*(G$4-G$5)+G$5))</f>
        <v>18143.3333333333</v>
      </c>
      <c r="E39" s="11" cm="1">
        <f t="array" ref="E39">IF($A39&gt;$B$4,($A39-$B$4)/($B$3-$B$4)*(H$3-H$4)+H$4,IF($A39&lt;$B$5,($A39-$B$6)/($B$5-$B$6)*(H$5-H$6)+H$6,($A39-$B$5)/($B$4-$B$5)*(H$4-H$5)+H$5))</f>
        <v>3.00733333333333</v>
      </c>
      <c r="F39" s="10" cm="1">
        <f t="array" ref="F39">'Summary'!C44</f>
        <v>12549.0196078431</v>
      </c>
      <c r="G39" s="11" cm="1">
        <f t="array" ref="G39">IF(F39&gt;D39,E39,IF(F39&lt;B39,C39,(F39-B39)/(D39-B39)*(E39-C39)+C39))</f>
        <v>3.264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ht="16" customHeight="1">
      <c r="A40" s="16" cm="1">
        <f t="array" ref="A40">'Summary'!A45</f>
        <v>29</v>
      </c>
      <c r="B40" s="11" cm="1">
        <f t="array" ref="B40">IF($A40&gt;$B$4,($A40-$B$4)/($B$3-$B$4)*(E$3-E$4)+E$4,IF($A40&lt;$B$5,($A40-$B$6)/($B$5-$B$6)*(E$5-E$6)+E$6,($A40-$B$5)/($B$4-$B$5)*(E$4-E$5)+E$5))</f>
        <v>12340</v>
      </c>
      <c r="C40" s="11" cm="1">
        <f t="array" ref="C40">IF($A40&gt;$B$4,($A40-$B$4)/($B$3-$B$4)*(F$3-F$4)+F$4,IF($A40&lt;$B$5,($A40-$B$6)/($B$5-$B$6)*(F$5-F$6)+F$6,($A40-$B$5)/($B$4-$B$5)*(F$4-F$5)+F$5))</f>
        <v>3.318</v>
      </c>
      <c r="D40" s="11" cm="1">
        <f t="array" ref="D40">IF($A40&gt;$B$4,($A40-$B$4)/($B$3-$B$4)*(G$3-G$4)+G$4,IF($A40&lt;$B$5,($A40-$B$6)/($B$5-$B$6)*(G$5-G$6)+G$6,($A40-$B$5)/($B$4-$B$5)*(G$4-G$5)+G$5))</f>
        <v>18420</v>
      </c>
      <c r="E40" s="11" cm="1">
        <f t="array" ref="E40">IF($A40&gt;$B$4,($A40-$B$4)/($B$3-$B$4)*(H$3-H$4)+H$4,IF($A40&lt;$B$5,($A40-$B$6)/($B$5-$B$6)*(H$5-H$6)+H$6,($A40-$B$5)/($B$4-$B$5)*(H$4-H$5)+H$5))</f>
        <v>3.038</v>
      </c>
      <c r="F40" s="10" cm="1">
        <f t="array" ref="F40">'Summary'!C45</f>
        <v>12156.862745098</v>
      </c>
      <c r="G40" s="11" cm="1">
        <f t="array" ref="G40">IF(F40&gt;D40,E40,IF(F40&lt;B40,C40,(F40-B40)/(D40-B40)*(E40-C40)+C40))</f>
        <v>3.318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ht="16" customHeight="1">
      <c r="A41" s="16" cm="1">
        <f t="array" ref="A41">'Summary'!A46</f>
        <v>30</v>
      </c>
      <c r="B41" s="11" cm="1">
        <f t="array" ref="B41">IF($A41&gt;$B$4,($A41-$B$4)/($B$3-$B$4)*(E$3-E$4)+E$4,IF($A41&lt;$B$5,($A41-$B$6)/($B$5-$B$6)*(E$5-E$6)+E$6,($A41-$B$5)/($B$4-$B$5)*(E$4-E$5)+E$5))</f>
        <v>12110</v>
      </c>
      <c r="C41" s="11" cm="1">
        <f t="array" ref="C41">IF($A41&gt;$B$4,($A41-$B$4)/($B$3-$B$4)*(F$3-F$4)+F$4,IF($A41&lt;$B$5,($A41-$B$6)/($B$5-$B$6)*(F$5-F$6)+F$6,($A41-$B$5)/($B$4-$B$5)*(F$4-F$5)+F$5))</f>
        <v>3.372</v>
      </c>
      <c r="D41" s="11" cm="1">
        <f t="array" ref="D41">IF($A41&gt;$B$4,($A41-$B$4)/($B$3-$B$4)*(G$3-G$4)+G$4,IF($A41&lt;$B$5,($A41-$B$6)/($B$5-$B$6)*(G$5-G$6)+G$6,($A41-$B$5)/($B$4-$B$5)*(G$4-G$5)+G$5))</f>
        <v>18696.6666666667</v>
      </c>
      <c r="E41" s="11" cm="1">
        <f t="array" ref="E41">IF($A41&gt;$B$4,($A41-$B$4)/($B$3-$B$4)*(H$3-H$4)+H$4,IF($A41&lt;$B$5,($A41-$B$6)/($B$5-$B$6)*(H$5-H$6)+H$6,($A41-$B$5)/($B$4-$B$5)*(H$4-H$5)+H$5))</f>
        <v>3.06866666666667</v>
      </c>
      <c r="F41" s="10" cm="1">
        <f t="array" ref="F41">'Summary'!C46</f>
        <v>11764.7058823529</v>
      </c>
      <c r="G41" s="11" cm="1">
        <f t="array" ref="G41">IF(F41&gt;D41,E41,IF(F41&lt;B41,C41,(F41-B41)/(D41-B41)*(E41-C41)+C41))</f>
        <v>3.372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ht="16" customHeight="1">
      <c r="A42" s="16" cm="1">
        <f t="array" ref="A42">'Summary'!A47</f>
        <v>31</v>
      </c>
      <c r="B42" s="11" cm="1">
        <f t="array" ref="B42">IF($A42&gt;$B$4,($A42-$B$4)/($B$3-$B$4)*(E$3-E$4)+E$4,IF($A42&lt;$B$5,($A42-$B$6)/($B$5-$B$6)*(E$5-E$6)+E$6,($A42-$B$5)/($B$4-$B$5)*(E$4-E$5)+E$5))</f>
        <v>11880</v>
      </c>
      <c r="C42" s="11" cm="1">
        <f t="array" ref="C42">IF($A42&gt;$B$4,($A42-$B$4)/($B$3-$B$4)*(F$3-F$4)+F$4,IF($A42&lt;$B$5,($A42-$B$6)/($B$5-$B$6)*(F$5-F$6)+F$6,($A42-$B$5)/($B$4-$B$5)*(F$4-F$5)+F$5))</f>
        <v>3.426</v>
      </c>
      <c r="D42" s="11" cm="1">
        <f t="array" ref="D42">IF($A42&gt;$B$4,($A42-$B$4)/($B$3-$B$4)*(G$3-G$4)+G$4,IF($A42&lt;$B$5,($A42-$B$6)/($B$5-$B$6)*(G$5-G$6)+G$6,($A42-$B$5)/($B$4-$B$5)*(G$4-G$5)+G$5))</f>
        <v>18973.3333333333</v>
      </c>
      <c r="E42" s="11" cm="1">
        <f t="array" ref="E42">IF($A42&gt;$B$4,($A42-$B$4)/($B$3-$B$4)*(H$3-H$4)+H$4,IF($A42&lt;$B$5,($A42-$B$6)/($B$5-$B$6)*(H$5-H$6)+H$6,($A42-$B$5)/($B$4-$B$5)*(H$4-H$5)+H$5))</f>
        <v>3.09933333333333</v>
      </c>
      <c r="F42" s="10" cm="1">
        <f t="array" ref="F42">'Summary'!C47</f>
        <v>11372.5490196078</v>
      </c>
      <c r="G42" s="11" cm="1">
        <f t="array" ref="G42">IF(F42&gt;D42,E42,IF(F42&lt;B42,C42,(F42-B42)/(D42-B42)*(E42-C42)+C42))</f>
        <v>3.426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ht="16" customHeight="1">
      <c r="A43" s="16" cm="1">
        <f t="array" ref="A43">'Summary'!A48</f>
        <v>32</v>
      </c>
      <c r="B43" s="11" cm="1">
        <f t="array" ref="B43">IF($A43&gt;$B$4,($A43-$B$4)/($B$3-$B$4)*(E$3-E$4)+E$4,IF($A43&lt;$B$5,($A43-$B$6)/($B$5-$B$6)*(E$5-E$6)+E$6,($A43-$B$5)/($B$4-$B$5)*(E$4-E$5)+E$5))</f>
        <v>11650</v>
      </c>
      <c r="C43" s="11" cm="1">
        <f t="array" ref="C43">IF($A43&gt;$B$4,($A43-$B$4)/($B$3-$B$4)*(F$3-F$4)+F$4,IF($A43&lt;$B$5,($A43-$B$6)/($B$5-$B$6)*(F$5-F$6)+F$6,($A43-$B$5)/($B$4-$B$5)*(F$4-F$5)+F$5))</f>
        <v>3.48</v>
      </c>
      <c r="D43" s="11" cm="1">
        <f t="array" ref="D43">IF($A43&gt;$B$4,($A43-$B$4)/($B$3-$B$4)*(G$3-G$4)+G$4,IF($A43&lt;$B$5,($A43-$B$6)/($B$5-$B$6)*(G$5-G$6)+G$6,($A43-$B$5)/($B$4-$B$5)*(G$4-G$5)+G$5))</f>
        <v>19250</v>
      </c>
      <c r="E43" s="11" cm="1">
        <f t="array" ref="E43">IF($A43&gt;$B$4,($A43-$B$4)/($B$3-$B$4)*(H$3-H$4)+H$4,IF($A43&lt;$B$5,($A43-$B$6)/($B$5-$B$6)*(H$5-H$6)+H$6,($A43-$B$5)/($B$4-$B$5)*(H$4-H$5)+H$5))</f>
        <v>3.13</v>
      </c>
      <c r="F43" s="10" cm="1">
        <f t="array" ref="F43">'Summary'!C48</f>
        <v>10980.3921568627</v>
      </c>
      <c r="G43" s="11" cm="1">
        <f t="array" ref="G43">IF(F43&gt;D43,E43,IF(F43&lt;B43,C43,(F43-B43)/(D43-B43)*(E43-C43)+C43))</f>
        <v>3.48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ht="16" customHeight="1">
      <c r="A44" s="16" cm="1">
        <f t="array" ref="A44">'Summary'!A49</f>
        <v>33</v>
      </c>
      <c r="B44" s="11" cm="1">
        <f t="array" ref="B44">IF($A44&gt;$B$4,($A44-$B$4)/($B$3-$B$4)*(E$3-E$4)+E$4,IF($A44&lt;$B$5,($A44-$B$6)/($B$5-$B$6)*(E$5-E$6)+E$6,($A44-$B$5)/($B$4-$B$5)*(E$4-E$5)+E$5))</f>
        <v>11420</v>
      </c>
      <c r="C44" s="11" cm="1">
        <f t="array" ref="C44">IF($A44&gt;$B$4,($A44-$B$4)/($B$3-$B$4)*(F$3-F$4)+F$4,IF($A44&lt;$B$5,($A44-$B$6)/($B$5-$B$6)*(F$5-F$6)+F$6,($A44-$B$5)/($B$4-$B$5)*(F$4-F$5)+F$5))</f>
        <v>3.534</v>
      </c>
      <c r="D44" s="11" cm="1">
        <f t="array" ref="D44">IF($A44&gt;$B$4,($A44-$B$4)/($B$3-$B$4)*(G$3-G$4)+G$4,IF($A44&lt;$B$5,($A44-$B$6)/($B$5-$B$6)*(G$5-G$6)+G$6,($A44-$B$5)/($B$4-$B$5)*(G$4-G$5)+G$5))</f>
        <v>19526.6666666667</v>
      </c>
      <c r="E44" s="11" cm="1">
        <f t="array" ref="E44">IF($A44&gt;$B$4,($A44-$B$4)/($B$3-$B$4)*(H$3-H$4)+H$4,IF($A44&lt;$B$5,($A44-$B$6)/($B$5-$B$6)*(H$5-H$6)+H$6,($A44-$B$5)/($B$4-$B$5)*(H$4-H$5)+H$5))</f>
        <v>3.16066666666667</v>
      </c>
      <c r="F44" s="10" cm="1">
        <f t="array" ref="F44">'Summary'!C49</f>
        <v>10588.2352941176</v>
      </c>
      <c r="G44" s="11" cm="1">
        <f t="array" ref="G44">IF(F44&gt;D44,E44,IF(F44&lt;B44,C44,(F44-B44)/(D44-B44)*(E44-C44)+C44))</f>
        <v>3.534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ht="16" customHeight="1">
      <c r="A45" s="16" cm="1">
        <f t="array" ref="A45">'Summary'!A50</f>
        <v>34</v>
      </c>
      <c r="B45" s="11" cm="1">
        <f t="array" ref="B45">IF($A45&gt;$B$4,($A45-$B$4)/($B$3-$B$4)*(E$3-E$4)+E$4,IF($A45&lt;$B$5,($A45-$B$6)/($B$5-$B$6)*(E$5-E$6)+E$6,($A45-$B$5)/($B$4-$B$5)*(E$4-E$5)+E$5))</f>
        <v>11190</v>
      </c>
      <c r="C45" s="11" cm="1">
        <f t="array" ref="C45">IF($A45&gt;$B$4,($A45-$B$4)/($B$3-$B$4)*(F$3-F$4)+F$4,IF($A45&lt;$B$5,($A45-$B$6)/($B$5-$B$6)*(F$5-F$6)+F$6,($A45-$B$5)/($B$4-$B$5)*(F$4-F$5)+F$5))</f>
        <v>3.588</v>
      </c>
      <c r="D45" s="11" cm="1">
        <f t="array" ref="D45">IF($A45&gt;$B$4,($A45-$B$4)/($B$3-$B$4)*(G$3-G$4)+G$4,IF($A45&lt;$B$5,($A45-$B$6)/($B$5-$B$6)*(G$5-G$6)+G$6,($A45-$B$5)/($B$4-$B$5)*(G$4-G$5)+G$5))</f>
        <v>19803.3333333333</v>
      </c>
      <c r="E45" s="11" cm="1">
        <f t="array" ref="E45">IF($A45&gt;$B$4,($A45-$B$4)/($B$3-$B$4)*(H$3-H$4)+H$4,IF($A45&lt;$B$5,($A45-$B$6)/($B$5-$B$6)*(H$5-H$6)+H$6,($A45-$B$5)/($B$4-$B$5)*(H$4-H$5)+H$5))</f>
        <v>3.19133333333333</v>
      </c>
      <c r="F45" s="10" cm="1">
        <f t="array" ref="F45">'Summary'!C50</f>
        <v>10196.0784313725</v>
      </c>
      <c r="G45" s="11" cm="1">
        <f t="array" ref="G45">IF(F45&gt;D45,E45,IF(F45&lt;B45,C45,(F45-B45)/(D45-B45)*(E45-C45)+C45))</f>
        <v>3.588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ht="16" customHeight="1">
      <c r="A46" s="16" cm="1">
        <f t="array" ref="A46">'Summary'!A51</f>
        <v>35</v>
      </c>
      <c r="B46" s="11" cm="1">
        <f t="array" ref="B46">IF($A46&gt;$B$4,($A46-$B$4)/($B$3-$B$4)*(E$3-E$4)+E$4,IF($A46&lt;$B$5,($A46-$B$6)/($B$5-$B$6)*(E$5-E$6)+E$6,($A46-$B$5)/($B$4-$B$5)*(E$4-E$5)+E$5))</f>
        <v>10960</v>
      </c>
      <c r="C46" s="11" cm="1">
        <f t="array" ref="C46">IF($A46&gt;$B$4,($A46-$B$4)/($B$3-$B$4)*(F$3-F$4)+F$4,IF($A46&lt;$B$5,($A46-$B$6)/($B$5-$B$6)*(F$5-F$6)+F$6,($A46-$B$5)/($B$4-$B$5)*(F$4-F$5)+F$5))</f>
        <v>3.642</v>
      </c>
      <c r="D46" s="11" cm="1">
        <f t="array" ref="D46">IF($A46&gt;$B$4,($A46-$B$4)/($B$3-$B$4)*(G$3-G$4)+G$4,IF($A46&lt;$B$5,($A46-$B$6)/($B$5-$B$6)*(G$5-G$6)+G$6,($A46-$B$5)/($B$4-$B$5)*(G$4-G$5)+G$5))</f>
        <v>20080</v>
      </c>
      <c r="E46" s="11" cm="1">
        <f t="array" ref="E46">IF($A46&gt;$B$4,($A46-$B$4)/($B$3-$B$4)*(H$3-H$4)+H$4,IF($A46&lt;$B$5,($A46-$B$6)/($B$5-$B$6)*(H$5-H$6)+H$6,($A46-$B$5)/($B$4-$B$5)*(H$4-H$5)+H$5))</f>
        <v>3.222</v>
      </c>
      <c r="F46" s="10" cm="1">
        <f t="array" ref="F46">'Summary'!C51</f>
        <v>9803.921568627449</v>
      </c>
      <c r="G46" s="11" cm="1">
        <f t="array" ref="G46">IF(F46&gt;D46,E46,IF(F46&lt;B46,C46,(F46-B46)/(D46-B46)*(E46-C46)+C46))</f>
        <v>3.642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ht="16" customHeight="1">
      <c r="A47" s="16" cm="1">
        <f t="array" ref="A47">'Summary'!A52</f>
        <v>36</v>
      </c>
      <c r="B47" s="11" cm="1">
        <f t="array" ref="B47">IF($A47&gt;$B$4,($A47-$B$4)/($B$3-$B$4)*(E$3-E$4)+E$4,IF($A47&lt;$B$5,($A47-$B$6)/($B$5-$B$6)*(E$5-E$6)+E$6,($A47-$B$5)/($B$4-$B$5)*(E$4-E$5)+E$5))</f>
        <v>10730</v>
      </c>
      <c r="C47" s="11" cm="1">
        <f t="array" ref="C47">IF($A47&gt;$B$4,($A47-$B$4)/($B$3-$B$4)*(F$3-F$4)+F$4,IF($A47&lt;$B$5,($A47-$B$6)/($B$5-$B$6)*(F$5-F$6)+F$6,($A47-$B$5)/($B$4-$B$5)*(F$4-F$5)+F$5))</f>
        <v>3.696</v>
      </c>
      <c r="D47" s="11" cm="1">
        <f t="array" ref="D47">IF($A47&gt;$B$4,($A47-$B$4)/($B$3-$B$4)*(G$3-G$4)+G$4,IF($A47&lt;$B$5,($A47-$B$6)/($B$5-$B$6)*(G$5-G$6)+G$6,($A47-$B$5)/($B$4-$B$5)*(G$4-G$5)+G$5))</f>
        <v>20356.6666666667</v>
      </c>
      <c r="E47" s="11" cm="1">
        <f t="array" ref="E47">IF($A47&gt;$B$4,($A47-$B$4)/($B$3-$B$4)*(H$3-H$4)+H$4,IF($A47&lt;$B$5,($A47-$B$6)/($B$5-$B$6)*(H$5-H$6)+H$6,($A47-$B$5)/($B$4-$B$5)*(H$4-H$5)+H$5))</f>
        <v>3.25266666666667</v>
      </c>
      <c r="F47" s="10" cm="1">
        <f t="array" ref="F47">'Summary'!C52</f>
        <v>9411.764705882350</v>
      </c>
      <c r="G47" s="11" cm="1">
        <f t="array" ref="G47">IF(F47&gt;D47,E47,IF(F47&lt;B47,C47,(F47-B47)/(D47-B47)*(E47-C47)+C47))</f>
        <v>3.696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ht="16" customHeight="1">
      <c r="A48" s="16" cm="1">
        <f t="array" ref="A48">'Summary'!A53</f>
        <v>37</v>
      </c>
      <c r="B48" s="11" cm="1">
        <f t="array" ref="B48">IF($A48&gt;$B$4,($A48-$B$4)/($B$3-$B$4)*(E$3-E$4)+E$4,IF($A48&lt;$B$5,($A48-$B$6)/($B$5-$B$6)*(E$5-E$6)+E$6,($A48-$B$5)/($B$4-$B$5)*(E$4-E$5)+E$5))</f>
        <v>10500</v>
      </c>
      <c r="C48" s="11" cm="1">
        <f t="array" ref="C48">IF($A48&gt;$B$4,($A48-$B$4)/($B$3-$B$4)*(F$3-F$4)+F$4,IF($A48&lt;$B$5,($A48-$B$6)/($B$5-$B$6)*(F$5-F$6)+F$6,($A48-$B$5)/($B$4-$B$5)*(F$4-F$5)+F$5))</f>
        <v>3.75</v>
      </c>
      <c r="D48" s="11" cm="1">
        <f t="array" ref="D48">IF($A48&gt;$B$4,($A48-$B$4)/($B$3-$B$4)*(G$3-G$4)+G$4,IF($A48&lt;$B$5,($A48-$B$6)/($B$5-$B$6)*(G$5-G$6)+G$6,($A48-$B$5)/($B$4-$B$5)*(G$4-G$5)+G$5))</f>
        <v>20633.3333333333</v>
      </c>
      <c r="E48" s="11" cm="1">
        <f t="array" ref="E48">IF($A48&gt;$B$4,($A48-$B$4)/($B$3-$B$4)*(H$3-H$4)+H$4,IF($A48&lt;$B$5,($A48-$B$6)/($B$5-$B$6)*(H$5-H$6)+H$6,($A48-$B$5)/($B$4-$B$5)*(H$4-H$5)+H$5))</f>
        <v>3.28333333333333</v>
      </c>
      <c r="F48" s="10" cm="1">
        <f t="array" ref="F48">'Summary'!C53</f>
        <v>9019.607843137250</v>
      </c>
      <c r="G48" s="11" cm="1">
        <f t="array" ref="G48">IF(F48&gt;D48,E48,IF(F48&lt;B48,C48,(F48-B48)/(D48-B48)*(E48-C48)+C48))</f>
        <v>3.75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ht="16" customHeight="1">
      <c r="A49" s="16" cm="1">
        <f t="array" ref="A49">'Summary'!A54</f>
        <v>38</v>
      </c>
      <c r="B49" s="11" cm="1">
        <f t="array" ref="B49">IF($A49&gt;$B$4,($A49-$B$4)/($B$3-$B$4)*(E$3-E$4)+E$4,IF($A49&lt;$B$5,($A49-$B$6)/($B$5-$B$6)*(E$5-E$6)+E$6,($A49-$B$5)/($B$4-$B$5)*(E$4-E$5)+E$5))</f>
        <v>10270</v>
      </c>
      <c r="C49" s="11" cm="1">
        <f t="array" ref="C49">IF($A49&gt;$B$4,($A49-$B$4)/($B$3-$B$4)*(F$3-F$4)+F$4,IF($A49&lt;$B$5,($A49-$B$6)/($B$5-$B$6)*(F$5-F$6)+F$6,($A49-$B$5)/($B$4-$B$5)*(F$4-F$5)+F$5))</f>
        <v>3.804</v>
      </c>
      <c r="D49" s="11" cm="1">
        <f t="array" ref="D49">IF($A49&gt;$B$4,($A49-$B$4)/($B$3-$B$4)*(G$3-G$4)+G$4,IF($A49&lt;$B$5,($A49-$B$6)/($B$5-$B$6)*(G$5-G$6)+G$6,($A49-$B$5)/($B$4-$B$5)*(G$4-G$5)+G$5))</f>
        <v>20910</v>
      </c>
      <c r="E49" s="11" cm="1">
        <f t="array" ref="E49">IF($A49&gt;$B$4,($A49-$B$4)/($B$3-$B$4)*(H$3-H$4)+H$4,IF($A49&lt;$B$5,($A49-$B$6)/($B$5-$B$6)*(H$5-H$6)+H$6,($A49-$B$5)/($B$4-$B$5)*(H$4-H$5)+H$5))</f>
        <v>3.314</v>
      </c>
      <c r="F49" s="10" cm="1">
        <f t="array" ref="F49">'Summary'!C54</f>
        <v>8627.450980392159</v>
      </c>
      <c r="G49" s="11" cm="1">
        <f t="array" ref="G49">IF(F49&gt;D49,E49,IF(F49&lt;B49,C49,(F49-B49)/(D49-B49)*(E49-C49)+C49))</f>
        <v>3.804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ht="16" customHeight="1">
      <c r="A50" s="16" cm="1">
        <f t="array" ref="A50">'Summary'!A55</f>
        <v>39</v>
      </c>
      <c r="B50" s="11" cm="1">
        <f t="array" ref="B50">IF($A50&gt;$B$4,($A50-$B$4)/($B$3-$B$4)*(E$3-E$4)+E$4,IF($A50&lt;$B$5,($A50-$B$6)/($B$5-$B$6)*(E$5-E$6)+E$6,($A50-$B$5)/($B$4-$B$5)*(E$4-E$5)+E$5))</f>
        <v>10040</v>
      </c>
      <c r="C50" s="11" cm="1">
        <f t="array" ref="C50">IF($A50&gt;$B$4,($A50-$B$4)/($B$3-$B$4)*(F$3-F$4)+F$4,IF($A50&lt;$B$5,($A50-$B$6)/($B$5-$B$6)*(F$5-F$6)+F$6,($A50-$B$5)/($B$4-$B$5)*(F$4-F$5)+F$5))</f>
        <v>3.858</v>
      </c>
      <c r="D50" s="11" cm="1">
        <f t="array" ref="D50">IF($A50&gt;$B$4,($A50-$B$4)/($B$3-$B$4)*(G$3-G$4)+G$4,IF($A50&lt;$B$5,($A50-$B$6)/($B$5-$B$6)*(G$5-G$6)+G$6,($A50-$B$5)/($B$4-$B$5)*(G$4-G$5)+G$5))</f>
        <v>21186.6666666667</v>
      </c>
      <c r="E50" s="11" cm="1">
        <f t="array" ref="E50">IF($A50&gt;$B$4,($A50-$B$4)/($B$3-$B$4)*(H$3-H$4)+H$4,IF($A50&lt;$B$5,($A50-$B$6)/($B$5-$B$6)*(H$5-H$6)+H$6,($A50-$B$5)/($B$4-$B$5)*(H$4-H$5)+H$5))</f>
        <v>3.34466666666667</v>
      </c>
      <c r="F50" s="10" cm="1">
        <f t="array" ref="F50">'Summary'!C55</f>
        <v>8235.294117647059</v>
      </c>
      <c r="G50" s="11" cm="1">
        <f t="array" ref="G50">IF(F50&gt;D50,E50,IF(F50&lt;B50,C50,(F50-B50)/(D50-B50)*(E50-C50)+C50))</f>
        <v>3.858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ht="16" customHeight="1">
      <c r="A51" s="16" cm="1">
        <f t="array" ref="A51">'Summary'!A56</f>
        <v>40</v>
      </c>
      <c r="B51" s="11" cm="1">
        <f t="array" ref="B51">IF($A51&gt;$B$4,($A51-$B$4)/($B$3-$B$4)*(E$3-E$4)+E$4,IF($A51&lt;$B$5,($A51-$B$6)/($B$5-$B$6)*(E$5-E$6)+E$6,($A51-$B$5)/($B$4-$B$5)*(E$4-E$5)+E$5))</f>
        <v>9810</v>
      </c>
      <c r="C51" s="11" cm="1">
        <f t="array" ref="C51">IF($A51&gt;$B$4,($A51-$B$4)/($B$3-$B$4)*(F$3-F$4)+F$4,IF($A51&lt;$B$5,($A51-$B$6)/($B$5-$B$6)*(F$5-F$6)+F$6,($A51-$B$5)/($B$4-$B$5)*(F$4-F$5)+F$5))</f>
        <v>3.912</v>
      </c>
      <c r="D51" s="11" cm="1">
        <f t="array" ref="D51">IF($A51&gt;$B$4,($A51-$B$4)/($B$3-$B$4)*(G$3-G$4)+G$4,IF($A51&lt;$B$5,($A51-$B$6)/($B$5-$B$6)*(G$5-G$6)+G$6,($A51-$B$5)/($B$4-$B$5)*(G$4-G$5)+G$5))</f>
        <v>21463.3333333333</v>
      </c>
      <c r="E51" s="11" cm="1">
        <f t="array" ref="E51">IF($A51&gt;$B$4,($A51-$B$4)/($B$3-$B$4)*(H$3-H$4)+H$4,IF($A51&lt;$B$5,($A51-$B$6)/($B$5-$B$6)*(H$5-H$6)+H$6,($A51-$B$5)/($B$4-$B$5)*(H$4-H$5)+H$5))</f>
        <v>3.37533333333333</v>
      </c>
      <c r="F51" s="10" cm="1">
        <f t="array" ref="F51">'Summary'!C56</f>
        <v>7843.137254901960</v>
      </c>
      <c r="G51" s="11" cm="1">
        <f t="array" ref="G51">IF(F51&gt;D51,E51,IF(F51&lt;B51,C51,(F51-B51)/(D51-B51)*(E51-C51)+C51))</f>
        <v>3.912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ht="16" customHeight="1">
      <c r="A52" s="16" cm="1">
        <f t="array" ref="A52">'Summary'!A57</f>
        <v>41</v>
      </c>
      <c r="B52" s="11" cm="1">
        <f t="array" ref="B52">IF($A52&gt;$B$4,($A52-$B$4)/($B$3-$B$4)*(E$3-E$4)+E$4,IF($A52&lt;$B$5,($A52-$B$6)/($B$5-$B$6)*(E$5-E$6)+E$6,($A52-$B$5)/($B$4-$B$5)*(E$4-E$5)+E$5))</f>
        <v>9580</v>
      </c>
      <c r="C52" s="11" cm="1">
        <f t="array" ref="C52">IF($A52&gt;$B$4,($A52-$B$4)/($B$3-$B$4)*(F$3-F$4)+F$4,IF($A52&lt;$B$5,($A52-$B$6)/($B$5-$B$6)*(F$5-F$6)+F$6,($A52-$B$5)/($B$4-$B$5)*(F$4-F$5)+F$5))</f>
        <v>3.966</v>
      </c>
      <c r="D52" s="11" cm="1">
        <f t="array" ref="D52">IF($A52&gt;$B$4,($A52-$B$4)/($B$3-$B$4)*(G$3-G$4)+G$4,IF($A52&lt;$B$5,($A52-$B$6)/($B$5-$B$6)*(G$5-G$6)+G$6,($A52-$B$5)/($B$4-$B$5)*(G$4-G$5)+G$5))</f>
        <v>21740</v>
      </c>
      <c r="E52" s="11" cm="1">
        <f t="array" ref="E52">IF($A52&gt;$B$4,($A52-$B$4)/($B$3-$B$4)*(H$3-H$4)+H$4,IF($A52&lt;$B$5,($A52-$B$6)/($B$5-$B$6)*(H$5-H$6)+H$6,($A52-$B$5)/($B$4-$B$5)*(H$4-H$5)+H$5))</f>
        <v>3.406</v>
      </c>
      <c r="F52" s="10" cm="1">
        <f t="array" ref="F52">'Summary'!C57</f>
        <v>7450.980392156860</v>
      </c>
      <c r="G52" s="11" cm="1">
        <f t="array" ref="G52">IF(F52&gt;D52,E52,IF(F52&lt;B52,C52,(F52-B52)/(D52-B52)*(E52-C52)+C52))</f>
        <v>3.966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ht="16" customHeight="1">
      <c r="A53" s="16" cm="1">
        <f t="array" ref="A53">'Summary'!A58</f>
        <v>42</v>
      </c>
      <c r="B53" s="11" cm="1">
        <f t="array" ref="B53">IF($A53&gt;$B$4,($A53-$B$4)/($B$3-$B$4)*(E$3-E$4)+E$4,IF($A53&lt;$B$5,($A53-$B$6)/($B$5-$B$6)*(E$5-E$6)+E$6,($A53-$B$5)/($B$4-$B$5)*(E$4-E$5)+E$5))</f>
        <v>9350</v>
      </c>
      <c r="C53" s="11" cm="1">
        <f t="array" ref="C53">IF($A53&gt;$B$4,($A53-$B$4)/($B$3-$B$4)*(F$3-F$4)+F$4,IF($A53&lt;$B$5,($A53-$B$6)/($B$5-$B$6)*(F$5-F$6)+F$6,($A53-$B$5)/($B$4-$B$5)*(F$4-F$5)+F$5))</f>
        <v>4.02</v>
      </c>
      <c r="D53" s="11" cm="1">
        <f t="array" ref="D53">IF($A53&gt;$B$4,($A53-$B$4)/($B$3-$B$4)*(G$3-G$4)+G$4,IF($A53&lt;$B$5,($A53-$B$6)/($B$5-$B$6)*(G$5-G$6)+G$6,($A53-$B$5)/($B$4-$B$5)*(G$4-G$5)+G$5))</f>
        <v>22016.6666666667</v>
      </c>
      <c r="E53" s="11" cm="1">
        <f t="array" ref="E53">IF($A53&gt;$B$4,($A53-$B$4)/($B$3-$B$4)*(H$3-H$4)+H$4,IF($A53&lt;$B$5,($A53-$B$6)/($B$5-$B$6)*(H$5-H$6)+H$6,($A53-$B$5)/($B$4-$B$5)*(H$4-H$5)+H$5))</f>
        <v>3.43666666666667</v>
      </c>
      <c r="F53" s="10" cm="1">
        <f t="array" ref="F53">'Summary'!C58</f>
        <v>7058.823529411760</v>
      </c>
      <c r="G53" s="11" cm="1">
        <f t="array" ref="G53">IF(F53&gt;D53,E53,IF(F53&lt;B53,C53,(F53-B53)/(D53-B53)*(E53-C53)+C53))</f>
        <v>4.02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ht="16" customHeight="1">
      <c r="A54" s="16" cm="1">
        <f t="array" ref="A54">'Summary'!A59</f>
        <v>43</v>
      </c>
      <c r="B54" s="11" cm="1">
        <f t="array" ref="B54">IF($A54&gt;$B$4,($A54-$B$4)/($B$3-$B$4)*(E$3-E$4)+E$4,IF($A54&lt;$B$5,($A54-$B$6)/($B$5-$B$6)*(E$5-E$6)+E$6,($A54-$B$5)/($B$4-$B$5)*(E$4-E$5)+E$5))</f>
        <v>9120</v>
      </c>
      <c r="C54" s="11" cm="1">
        <f t="array" ref="C54">IF($A54&gt;$B$4,($A54-$B$4)/($B$3-$B$4)*(F$3-F$4)+F$4,IF($A54&lt;$B$5,($A54-$B$6)/($B$5-$B$6)*(F$5-F$6)+F$6,($A54-$B$5)/($B$4-$B$5)*(F$4-F$5)+F$5))</f>
        <v>4.074</v>
      </c>
      <c r="D54" s="11" cm="1">
        <f t="array" ref="D54">IF($A54&gt;$B$4,($A54-$B$4)/($B$3-$B$4)*(G$3-G$4)+G$4,IF($A54&lt;$B$5,($A54-$B$6)/($B$5-$B$6)*(G$5-G$6)+G$6,($A54-$B$5)/($B$4-$B$5)*(G$4-G$5)+G$5))</f>
        <v>22293.3333333333</v>
      </c>
      <c r="E54" s="11" cm="1">
        <f t="array" ref="E54">IF($A54&gt;$B$4,($A54-$B$4)/($B$3-$B$4)*(H$3-H$4)+H$4,IF($A54&lt;$B$5,($A54-$B$6)/($B$5-$B$6)*(H$5-H$6)+H$6,($A54-$B$5)/($B$4-$B$5)*(H$4-H$5)+H$5))</f>
        <v>3.46733333333333</v>
      </c>
      <c r="F54" s="10" cm="1">
        <f t="array" ref="F54">'Summary'!C59</f>
        <v>6666.666666666670</v>
      </c>
      <c r="G54" s="11" cm="1">
        <f t="array" ref="G54">IF(F54&gt;D54,E54,IF(F54&lt;B54,C54,(F54-B54)/(D54-B54)*(E54-C54)+C54))</f>
        <v>4.074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ht="16" customHeight="1">
      <c r="A55" s="16" cm="1">
        <f t="array" ref="A55">'Summary'!A60</f>
        <v>44</v>
      </c>
      <c r="B55" s="11" cm="1">
        <f t="array" ref="B55">IF($A55&gt;$B$4,($A55-$B$4)/($B$3-$B$4)*(E$3-E$4)+E$4,IF($A55&lt;$B$5,($A55-$B$6)/($B$5-$B$6)*(E$5-E$6)+E$6,($A55-$B$5)/($B$4-$B$5)*(E$4-E$5)+E$5))</f>
        <v>8890</v>
      </c>
      <c r="C55" s="11" cm="1">
        <f t="array" ref="C55">IF($A55&gt;$B$4,($A55-$B$4)/($B$3-$B$4)*(F$3-F$4)+F$4,IF($A55&lt;$B$5,($A55-$B$6)/($B$5-$B$6)*(F$5-F$6)+F$6,($A55-$B$5)/($B$4-$B$5)*(F$4-F$5)+F$5))</f>
        <v>4.128</v>
      </c>
      <c r="D55" s="11" cm="1">
        <f t="array" ref="D55">IF($A55&gt;$B$4,($A55-$B$4)/($B$3-$B$4)*(G$3-G$4)+G$4,IF($A55&lt;$B$5,($A55-$B$6)/($B$5-$B$6)*(G$5-G$6)+G$6,($A55-$B$5)/($B$4-$B$5)*(G$4-G$5)+G$5))</f>
        <v>22570</v>
      </c>
      <c r="E55" s="11" cm="1">
        <f t="array" ref="E55">IF($A55&gt;$B$4,($A55-$B$4)/($B$3-$B$4)*(H$3-H$4)+H$4,IF($A55&lt;$B$5,($A55-$B$6)/($B$5-$B$6)*(H$5-H$6)+H$6,($A55-$B$5)/($B$4-$B$5)*(H$4-H$5)+H$5))</f>
        <v>3.498</v>
      </c>
      <c r="F55" s="10" cm="1">
        <f t="array" ref="F55">'Summary'!C60</f>
        <v>6274.509803921570</v>
      </c>
      <c r="G55" s="11" cm="1">
        <f t="array" ref="G55">IF(F55&gt;D55,E55,IF(F55&lt;B55,C55,(F55-B55)/(D55-B55)*(E55-C55)+C55))</f>
        <v>4.128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ht="16" customHeight="1">
      <c r="A56" s="16" cm="1">
        <f t="array" ref="A56">'Summary'!A61</f>
        <v>45</v>
      </c>
      <c r="B56" s="11" cm="1">
        <f t="array" ref="B56">IF($A56&gt;$B$4,($A56-$B$4)/($B$3-$B$4)*(E$3-E$4)+E$4,IF($A56&lt;$B$5,($A56-$B$6)/($B$5-$B$6)*(E$5-E$6)+E$6,($A56-$B$5)/($B$4-$B$5)*(E$4-E$5)+E$5))</f>
        <v>8660</v>
      </c>
      <c r="C56" s="11" cm="1">
        <f t="array" ref="C56">IF($A56&gt;$B$4,($A56-$B$4)/($B$3-$B$4)*(F$3-F$4)+F$4,IF($A56&lt;$B$5,($A56-$B$6)/($B$5-$B$6)*(F$5-F$6)+F$6,($A56-$B$5)/($B$4-$B$5)*(F$4-F$5)+F$5))</f>
        <v>4.182</v>
      </c>
      <c r="D56" s="11" cm="1">
        <f t="array" ref="D56">IF($A56&gt;$B$4,($A56-$B$4)/($B$3-$B$4)*(G$3-G$4)+G$4,IF($A56&lt;$B$5,($A56-$B$6)/($B$5-$B$6)*(G$5-G$6)+G$6,($A56-$B$5)/($B$4-$B$5)*(G$4-G$5)+G$5))</f>
        <v>22846.6666666667</v>
      </c>
      <c r="E56" s="11" cm="1">
        <f t="array" ref="E56">IF($A56&gt;$B$4,($A56-$B$4)/($B$3-$B$4)*(H$3-H$4)+H$4,IF($A56&lt;$B$5,($A56-$B$6)/($B$5-$B$6)*(H$5-H$6)+H$6,($A56-$B$5)/($B$4-$B$5)*(H$4-H$5)+H$5))</f>
        <v>3.52866666666667</v>
      </c>
      <c r="F56" s="10" cm="1">
        <f t="array" ref="F56">'Summary'!C61</f>
        <v>5882.352941176470</v>
      </c>
      <c r="G56" s="11" cm="1">
        <f t="array" ref="G56">IF(F56&gt;D56,E56,IF(F56&lt;B56,C56,(F56-B56)/(D56-B56)*(E56-C56)+C56))</f>
        <v>4.182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ht="16" customHeight="1">
      <c r="A57" s="16" cm="1">
        <f t="array" ref="A57">'Summary'!A62</f>
        <v>46</v>
      </c>
      <c r="B57" s="11" cm="1">
        <f t="array" ref="B57">IF($A57&gt;$B$4,($A57-$B$4)/($B$3-$B$4)*(E$3-E$4)+E$4,IF($A57&lt;$B$5,($A57-$B$6)/($B$5-$B$6)*(E$5-E$6)+E$6,($A57-$B$5)/($B$4-$B$5)*(E$4-E$5)+E$5))</f>
        <v>8430</v>
      </c>
      <c r="C57" s="11" cm="1">
        <f t="array" ref="C57">IF($A57&gt;$B$4,($A57-$B$4)/($B$3-$B$4)*(F$3-F$4)+F$4,IF($A57&lt;$B$5,($A57-$B$6)/($B$5-$B$6)*(F$5-F$6)+F$6,($A57-$B$5)/($B$4-$B$5)*(F$4-F$5)+F$5))</f>
        <v>4.236</v>
      </c>
      <c r="D57" s="11" cm="1">
        <f t="array" ref="D57">IF($A57&gt;$B$4,($A57-$B$4)/($B$3-$B$4)*(G$3-G$4)+G$4,IF($A57&lt;$B$5,($A57-$B$6)/($B$5-$B$6)*(G$5-G$6)+G$6,($A57-$B$5)/($B$4-$B$5)*(G$4-G$5)+G$5))</f>
        <v>23123.3333333333</v>
      </c>
      <c r="E57" s="11" cm="1">
        <f t="array" ref="E57">IF($A57&gt;$B$4,($A57-$B$4)/($B$3-$B$4)*(H$3-H$4)+H$4,IF($A57&lt;$B$5,($A57-$B$6)/($B$5-$B$6)*(H$5-H$6)+H$6,($A57-$B$5)/($B$4-$B$5)*(H$4-H$5)+H$5))</f>
        <v>3.55933333333333</v>
      </c>
      <c r="F57" s="10" cm="1">
        <f t="array" ref="F57">'Summary'!C62</f>
        <v>5490.196078431370</v>
      </c>
      <c r="G57" s="11" cm="1">
        <f t="array" ref="G57">IF(F57&gt;D57,E57,IF(F57&lt;B57,C57,(F57-B57)/(D57-B57)*(E57-C57)+C57))</f>
        <v>4.236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ht="16" customHeight="1">
      <c r="A58" s="16" cm="1">
        <f t="array" ref="A58">'Summary'!A63</f>
        <v>47</v>
      </c>
      <c r="B58" s="11" cm="1">
        <f t="array" ref="B58">IF($A58&gt;$B$4,($A58-$B$4)/($B$3-$B$4)*(E$3-E$4)+E$4,IF($A58&lt;$B$5,($A58-$B$6)/($B$5-$B$6)*(E$5-E$6)+E$6,($A58-$B$5)/($B$4-$B$5)*(E$4-E$5)+E$5))</f>
        <v>8200</v>
      </c>
      <c r="C58" s="11" cm="1">
        <f t="array" ref="C58">IF($A58&gt;$B$4,($A58-$B$4)/($B$3-$B$4)*(F$3-F$4)+F$4,IF($A58&lt;$B$5,($A58-$B$6)/($B$5-$B$6)*(F$5-F$6)+F$6,($A58-$B$5)/($B$4-$B$5)*(F$4-F$5)+F$5))</f>
        <v>4.29</v>
      </c>
      <c r="D58" s="11" cm="1">
        <f t="array" ref="D58">IF($A58&gt;$B$4,($A58-$B$4)/($B$3-$B$4)*(G$3-G$4)+G$4,IF($A58&lt;$B$5,($A58-$B$6)/($B$5-$B$6)*(G$5-G$6)+G$6,($A58-$B$5)/($B$4-$B$5)*(G$4-G$5)+G$5))</f>
        <v>23400</v>
      </c>
      <c r="E58" s="11" cm="1">
        <f t="array" ref="E58">IF($A58&gt;$B$4,($A58-$B$4)/($B$3-$B$4)*(H$3-H$4)+H$4,IF($A58&lt;$B$5,($A58-$B$6)/($B$5-$B$6)*(H$5-H$6)+H$6,($A58-$B$5)/($B$4-$B$5)*(H$4-H$5)+H$5))</f>
        <v>3.59</v>
      </c>
      <c r="F58" s="10" cm="1">
        <f t="array" ref="F58">'Summary'!C63</f>
        <v>5098.039215686270</v>
      </c>
      <c r="G58" s="11" cm="1">
        <f t="array" ref="G58">IF(F58&gt;D58,E58,IF(F58&lt;B58,C58,(F58-B58)/(D58-B58)*(E58-C58)+C58))</f>
        <v>4.29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ht="16" customHeight="1">
      <c r="A59" s="16" cm="1">
        <f t="array" ref="A59">'Summary'!A64</f>
        <v>48</v>
      </c>
      <c r="B59" s="11" cm="1">
        <f t="array" ref="B59">IF($A59&gt;$B$4,($A59-$B$4)/($B$3-$B$4)*(E$3-E$4)+E$4,IF($A59&lt;$B$5,($A59-$B$6)/($B$5-$B$6)*(E$5-E$6)+E$6,($A59-$B$5)/($B$4-$B$5)*(E$4-E$5)+E$5))</f>
        <v>7970</v>
      </c>
      <c r="C59" s="11" cm="1">
        <f t="array" ref="C59">IF($A59&gt;$B$4,($A59-$B$4)/($B$3-$B$4)*(F$3-F$4)+F$4,IF($A59&lt;$B$5,($A59-$B$6)/($B$5-$B$6)*(F$5-F$6)+F$6,($A59-$B$5)/($B$4-$B$5)*(F$4-F$5)+F$5))</f>
        <v>4.344</v>
      </c>
      <c r="D59" s="11" cm="1">
        <f t="array" ref="D59">IF($A59&gt;$B$4,($A59-$B$4)/($B$3-$B$4)*(G$3-G$4)+G$4,IF($A59&lt;$B$5,($A59-$B$6)/($B$5-$B$6)*(G$5-G$6)+G$6,($A59-$B$5)/($B$4-$B$5)*(G$4-G$5)+G$5))</f>
        <v>23676.6666666667</v>
      </c>
      <c r="E59" s="11" cm="1">
        <f t="array" ref="E59">IF($A59&gt;$B$4,($A59-$B$4)/($B$3-$B$4)*(H$3-H$4)+H$4,IF($A59&lt;$B$5,($A59-$B$6)/($B$5-$B$6)*(H$5-H$6)+H$6,($A59-$B$5)/($B$4-$B$5)*(H$4-H$5)+H$5))</f>
        <v>3.62066666666667</v>
      </c>
      <c r="F59" s="10" cm="1">
        <f t="array" ref="F59">'Summary'!C64</f>
        <v>4705.882352941180</v>
      </c>
      <c r="G59" s="11" cm="1">
        <f t="array" ref="G59">IF(F59&gt;D59,E59,IF(F59&lt;B59,C59,(F59-B59)/(D59-B59)*(E59-C59)+C59))</f>
        <v>4.344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ht="16" customHeight="1">
      <c r="A60" s="16" cm="1">
        <f t="array" ref="A60">'Summary'!A65</f>
        <v>49</v>
      </c>
      <c r="B60" s="11" cm="1">
        <f t="array" ref="B60">IF($A60&gt;$B$4,($A60-$B$4)/($B$3-$B$4)*(E$3-E$4)+E$4,IF($A60&lt;$B$5,($A60-$B$6)/($B$5-$B$6)*(E$5-E$6)+E$6,($A60-$B$5)/($B$4-$B$5)*(E$4-E$5)+E$5))</f>
        <v>7740</v>
      </c>
      <c r="C60" s="11" cm="1">
        <f t="array" ref="C60">IF($A60&gt;$B$4,($A60-$B$4)/($B$3-$B$4)*(F$3-F$4)+F$4,IF($A60&lt;$B$5,($A60-$B$6)/($B$5-$B$6)*(F$5-F$6)+F$6,($A60-$B$5)/($B$4-$B$5)*(F$4-F$5)+F$5))</f>
        <v>4.398</v>
      </c>
      <c r="D60" s="11" cm="1">
        <f t="array" ref="D60">IF($A60&gt;$B$4,($A60-$B$4)/($B$3-$B$4)*(G$3-G$4)+G$4,IF($A60&lt;$B$5,($A60-$B$6)/($B$5-$B$6)*(G$5-G$6)+G$6,($A60-$B$5)/($B$4-$B$5)*(G$4-G$5)+G$5))</f>
        <v>23953.3333333333</v>
      </c>
      <c r="E60" s="11" cm="1">
        <f t="array" ref="E60">IF($A60&gt;$B$4,($A60-$B$4)/($B$3-$B$4)*(H$3-H$4)+H$4,IF($A60&lt;$B$5,($A60-$B$6)/($B$5-$B$6)*(H$5-H$6)+H$6,($A60-$B$5)/($B$4-$B$5)*(H$4-H$5)+H$5))</f>
        <v>3.65133333333333</v>
      </c>
      <c r="F60" s="10" cm="1">
        <f t="array" ref="F60">'Summary'!C65</f>
        <v>4313.725490196080</v>
      </c>
      <c r="G60" s="11" cm="1">
        <f t="array" ref="G60">IF(F60&gt;D60,E60,IF(F60&lt;B60,C60,(F60-B60)/(D60-B60)*(E60-C60)+C60))</f>
        <v>4.398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ht="16" customHeight="1">
      <c r="A61" s="16" cm="1">
        <f t="array" ref="A61">'Summary'!A66</f>
        <v>50</v>
      </c>
      <c r="B61" s="11" cm="1">
        <f t="array" ref="B61">IF($A61&gt;$B$4,($A61-$B$4)/($B$3-$B$4)*(E$3-E$4)+E$4,IF($A61&lt;$B$5,($A61-$B$6)/($B$5-$B$6)*(E$5-E$6)+E$6,($A61-$B$5)/($B$4-$B$5)*(E$4-E$5)+E$5))</f>
        <v>7510</v>
      </c>
      <c r="C61" s="11" cm="1">
        <f t="array" ref="C61">IF($A61&gt;$B$4,($A61-$B$4)/($B$3-$B$4)*(F$3-F$4)+F$4,IF($A61&lt;$B$5,($A61-$B$6)/($B$5-$B$6)*(F$5-F$6)+F$6,($A61-$B$5)/($B$4-$B$5)*(F$4-F$5)+F$5))</f>
        <v>4.452</v>
      </c>
      <c r="D61" s="11" cm="1">
        <f t="array" ref="D61">IF($A61&gt;$B$4,($A61-$B$4)/($B$3-$B$4)*(G$3-G$4)+G$4,IF($A61&lt;$B$5,($A61-$B$6)/($B$5-$B$6)*(G$5-G$6)+G$6,($A61-$B$5)/($B$4-$B$5)*(G$4-G$5)+G$5))</f>
        <v>24230</v>
      </c>
      <c r="E61" s="11" cm="1">
        <f t="array" ref="E61">IF($A61&gt;$B$4,($A61-$B$4)/($B$3-$B$4)*(H$3-H$4)+H$4,IF($A61&lt;$B$5,($A61-$B$6)/($B$5-$B$6)*(H$5-H$6)+H$6,($A61-$B$5)/($B$4-$B$5)*(H$4-H$5)+H$5))</f>
        <v>3.682</v>
      </c>
      <c r="F61" s="10" cm="1">
        <f t="array" ref="F61">'Summary'!C66</f>
        <v>3921.568627450980</v>
      </c>
      <c r="G61" s="11" cm="1">
        <f t="array" ref="G61">IF(F61&gt;D61,E61,IF(F61&lt;B61,C61,(F61-B61)/(D61-B61)*(E61-C61)+C61))</f>
        <v>4.452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ht="16" customHeight="1">
      <c r="A62" s="16" cm="1">
        <f t="array" ref="A62">'Summary'!A67</f>
        <v>51</v>
      </c>
      <c r="B62" s="11" cm="1">
        <f t="array" ref="B62">IF($A62&gt;$B$4,($A62-$B$4)/($B$3-$B$4)*(E$3-E$4)+E$4,IF($A62&lt;$B$5,($A62-$B$6)/($B$5-$B$6)*(E$5-E$6)+E$6,($A62-$B$5)/($B$4-$B$5)*(E$4-E$5)+E$5))</f>
        <v>7280</v>
      </c>
      <c r="C62" s="11" cm="1">
        <f t="array" ref="C62">IF($A62&gt;$B$4,($A62-$B$4)/($B$3-$B$4)*(F$3-F$4)+F$4,IF($A62&lt;$B$5,($A62-$B$6)/($B$5-$B$6)*(F$5-F$6)+F$6,($A62-$B$5)/($B$4-$B$5)*(F$4-F$5)+F$5))</f>
        <v>4.506</v>
      </c>
      <c r="D62" s="11" cm="1">
        <f t="array" ref="D62">IF($A62&gt;$B$4,($A62-$B$4)/($B$3-$B$4)*(G$3-G$4)+G$4,IF($A62&lt;$B$5,($A62-$B$6)/($B$5-$B$6)*(G$5-G$6)+G$6,($A62-$B$5)/($B$4-$B$5)*(G$4-G$5)+G$5))</f>
        <v>24506.6666666667</v>
      </c>
      <c r="E62" s="11" cm="1">
        <f t="array" ref="E62">IF($A62&gt;$B$4,($A62-$B$4)/($B$3-$B$4)*(H$3-H$4)+H$4,IF($A62&lt;$B$5,($A62-$B$6)/($B$5-$B$6)*(H$5-H$6)+H$6,($A62-$B$5)/($B$4-$B$5)*(H$4-H$5)+H$5))</f>
        <v>3.71266666666667</v>
      </c>
      <c r="F62" s="10" cm="1">
        <f t="array" ref="F62">'Summary'!C67</f>
        <v>3529.411764705880</v>
      </c>
      <c r="G62" s="11" cm="1">
        <f t="array" ref="G62">IF(F62&gt;D62,E62,IF(F62&lt;B62,C62,(F62-B62)/(D62-B62)*(E62-C62)+C62))</f>
        <v>4.506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ht="16" customHeight="1">
      <c r="A63" s="16" cm="1">
        <f t="array" ref="A63">'Summary'!A68</f>
        <v>52</v>
      </c>
      <c r="B63" s="11" cm="1">
        <f t="array" ref="B63">IF($A63&gt;$B$4,($A63-$B$4)/($B$3-$B$4)*(E$3-E$4)+E$4,IF($A63&lt;$B$5,($A63-$B$6)/($B$5-$B$6)*(E$5-E$6)+E$6,($A63-$B$5)/($B$4-$B$5)*(E$4-E$5)+E$5))</f>
        <v>7050</v>
      </c>
      <c r="C63" s="11" cm="1">
        <f t="array" ref="C63">IF($A63&gt;$B$4,($A63-$B$4)/($B$3-$B$4)*(F$3-F$4)+F$4,IF($A63&lt;$B$5,($A63-$B$6)/($B$5-$B$6)*(F$5-F$6)+F$6,($A63-$B$5)/($B$4-$B$5)*(F$4-F$5)+F$5))</f>
        <v>4.56</v>
      </c>
      <c r="D63" s="11" cm="1">
        <f t="array" ref="D63">IF($A63&gt;$B$4,($A63-$B$4)/($B$3-$B$4)*(G$3-G$4)+G$4,IF($A63&lt;$B$5,($A63-$B$6)/($B$5-$B$6)*(G$5-G$6)+G$6,($A63-$B$5)/($B$4-$B$5)*(G$4-G$5)+G$5))</f>
        <v>24783.3333333333</v>
      </c>
      <c r="E63" s="11" cm="1">
        <f t="array" ref="E63">IF($A63&gt;$B$4,($A63-$B$4)/($B$3-$B$4)*(H$3-H$4)+H$4,IF($A63&lt;$B$5,($A63-$B$6)/($B$5-$B$6)*(H$5-H$6)+H$6,($A63-$B$5)/($B$4-$B$5)*(H$4-H$5)+H$5))</f>
        <v>3.74333333333333</v>
      </c>
      <c r="F63" s="10" cm="1">
        <f t="array" ref="F63">'Summary'!C68</f>
        <v>3137.254901960780</v>
      </c>
      <c r="G63" s="11" cm="1">
        <f t="array" ref="G63">IF(F63&gt;D63,E63,IF(F63&lt;B63,C63,(F63-B63)/(D63-B63)*(E63-C63)+C63))</f>
        <v>4.56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ht="16" customHeight="1">
      <c r="A64" s="16" cm="1">
        <f t="array" ref="A64">'Summary'!A69</f>
        <v>53</v>
      </c>
      <c r="B64" s="11" cm="1">
        <f t="array" ref="B64">IF($A64&gt;$B$4,($A64-$B$4)/($B$3-$B$4)*(E$3-E$4)+E$4,IF($A64&lt;$B$5,($A64-$B$6)/($B$5-$B$6)*(E$5-E$6)+E$6,($A64-$B$5)/($B$4-$B$5)*(E$4-E$5)+E$5))</f>
        <v>6820</v>
      </c>
      <c r="C64" s="11" cm="1">
        <f t="array" ref="C64">IF($A64&gt;$B$4,($A64-$B$4)/($B$3-$B$4)*(F$3-F$4)+F$4,IF($A64&lt;$B$5,($A64-$B$6)/($B$5-$B$6)*(F$5-F$6)+F$6,($A64-$B$5)/($B$4-$B$5)*(F$4-F$5)+F$5))</f>
        <v>4.614</v>
      </c>
      <c r="D64" s="11" cm="1">
        <f t="array" ref="D64">IF($A64&gt;$B$4,($A64-$B$4)/($B$3-$B$4)*(G$3-G$4)+G$4,IF($A64&lt;$B$5,($A64-$B$6)/($B$5-$B$6)*(G$5-G$6)+G$6,($A64-$B$5)/($B$4-$B$5)*(G$4-G$5)+G$5))</f>
        <v>25060</v>
      </c>
      <c r="E64" s="11" cm="1">
        <f t="array" ref="E64">IF($A64&gt;$B$4,($A64-$B$4)/($B$3-$B$4)*(H$3-H$4)+H$4,IF($A64&lt;$B$5,($A64-$B$6)/($B$5-$B$6)*(H$5-H$6)+H$6,($A64-$B$5)/($B$4-$B$5)*(H$4-H$5)+H$5))</f>
        <v>3.774</v>
      </c>
      <c r="F64" s="10" cm="1">
        <f t="array" ref="F64">'Summary'!C69</f>
        <v>2745.098039215690</v>
      </c>
      <c r="G64" s="11" cm="1">
        <f t="array" ref="G64">IF(F64&gt;D64,E64,IF(F64&lt;B64,C64,(F64-B64)/(D64-B64)*(E64-C64)+C64))</f>
        <v>4.614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ht="16" customHeight="1">
      <c r="A65" s="16" cm="1">
        <f t="array" ref="A65">'Summary'!A70</f>
        <v>54</v>
      </c>
      <c r="B65" s="11" cm="1">
        <f t="array" ref="B65">IF($A65&gt;$B$4,($A65-$B$4)/($B$3-$B$4)*(E$3-E$4)+E$4,IF($A65&lt;$B$5,($A65-$B$6)/($B$5-$B$6)*(E$5-E$6)+E$6,($A65-$B$5)/($B$4-$B$5)*(E$4-E$5)+E$5))</f>
        <v>6590</v>
      </c>
      <c r="C65" s="11" cm="1">
        <f t="array" ref="C65">IF($A65&gt;$B$4,($A65-$B$4)/($B$3-$B$4)*(F$3-F$4)+F$4,IF($A65&lt;$B$5,($A65-$B$6)/($B$5-$B$6)*(F$5-F$6)+F$6,($A65-$B$5)/($B$4-$B$5)*(F$4-F$5)+F$5))</f>
        <v>4.668</v>
      </c>
      <c r="D65" s="11" cm="1">
        <f t="array" ref="D65">IF($A65&gt;$B$4,($A65-$B$4)/($B$3-$B$4)*(G$3-G$4)+G$4,IF($A65&lt;$B$5,($A65-$B$6)/($B$5-$B$6)*(G$5-G$6)+G$6,($A65-$B$5)/($B$4-$B$5)*(G$4-G$5)+G$5))</f>
        <v>25336.6666666667</v>
      </c>
      <c r="E65" s="11" cm="1">
        <f t="array" ref="E65">IF($A65&gt;$B$4,($A65-$B$4)/($B$3-$B$4)*(H$3-H$4)+H$4,IF($A65&lt;$B$5,($A65-$B$6)/($B$5-$B$6)*(H$5-H$6)+H$6,($A65-$B$5)/($B$4-$B$5)*(H$4-H$5)+H$5))</f>
        <v>3.80466666666667</v>
      </c>
      <c r="F65" s="10" cm="1">
        <f t="array" ref="F65">'Summary'!C70</f>
        <v>2352.941176470590</v>
      </c>
      <c r="G65" s="11" cm="1">
        <f t="array" ref="G65">IF(F65&gt;D65,E65,IF(F65&lt;B65,C65,(F65-B65)/(D65-B65)*(E65-C65)+C65))</f>
        <v>4.668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ht="16" customHeight="1">
      <c r="A66" s="16" cm="1">
        <f t="array" ref="A66">'Summary'!A71</f>
        <v>55</v>
      </c>
      <c r="B66" s="11" cm="1">
        <f t="array" ref="B66">IF($A66&gt;$B$4,($A66-$B$4)/($B$3-$B$4)*(E$3-E$4)+E$4,IF($A66&lt;$B$5,($A66-$B$6)/($B$5-$B$6)*(E$5-E$6)+E$6,($A66-$B$5)/($B$4-$B$5)*(E$4-E$5)+E$5))</f>
        <v>6360</v>
      </c>
      <c r="C66" s="11" cm="1">
        <f t="array" ref="C66">IF($A66&gt;$B$4,($A66-$B$4)/($B$3-$B$4)*(F$3-F$4)+F$4,IF($A66&lt;$B$5,($A66-$B$6)/($B$5-$B$6)*(F$5-F$6)+F$6,($A66-$B$5)/($B$4-$B$5)*(F$4-F$5)+F$5))</f>
        <v>4.722</v>
      </c>
      <c r="D66" s="11" cm="1">
        <f t="array" ref="D66">IF($A66&gt;$B$4,($A66-$B$4)/($B$3-$B$4)*(G$3-G$4)+G$4,IF($A66&lt;$B$5,($A66-$B$6)/($B$5-$B$6)*(G$5-G$6)+G$6,($A66-$B$5)/($B$4-$B$5)*(G$4-G$5)+G$5))</f>
        <v>25613.3333333333</v>
      </c>
      <c r="E66" s="11" cm="1">
        <f t="array" ref="E66">IF($A66&gt;$B$4,($A66-$B$4)/($B$3-$B$4)*(H$3-H$4)+H$4,IF($A66&lt;$B$5,($A66-$B$6)/($B$5-$B$6)*(H$5-H$6)+H$6,($A66-$B$5)/($B$4-$B$5)*(H$4-H$5)+H$5))</f>
        <v>3.83533333333333</v>
      </c>
      <c r="F66" s="10" cm="1">
        <f t="array" ref="F66">'Summary'!C71</f>
        <v>1960.784313725490</v>
      </c>
      <c r="G66" s="11" cm="1">
        <f t="array" ref="G66">IF(F66&gt;D66,E66,IF(F66&lt;B66,C66,(F66-B66)/(D66-B66)*(E66-C66)+C66))</f>
        <v>4.722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ht="16" customHeight="1">
      <c r="A67" s="16" cm="1">
        <f t="array" ref="A67">'Summary'!A72</f>
        <v>56</v>
      </c>
      <c r="B67" s="11" cm="1">
        <f t="array" ref="B67">IF($A67&gt;$B$4,($A67-$B$4)/($B$3-$B$4)*(E$3-E$4)+E$4,IF($A67&lt;$B$5,($A67-$B$6)/($B$5-$B$6)*(E$5-E$6)+E$6,($A67-$B$5)/($B$4-$B$5)*(E$4-E$5)+E$5))</f>
        <v>6130</v>
      </c>
      <c r="C67" s="11" cm="1">
        <f t="array" ref="C67">IF($A67&gt;$B$4,($A67-$B$4)/($B$3-$B$4)*(F$3-F$4)+F$4,IF($A67&lt;$B$5,($A67-$B$6)/($B$5-$B$6)*(F$5-F$6)+F$6,($A67-$B$5)/($B$4-$B$5)*(F$4-F$5)+F$5))</f>
        <v>4.776</v>
      </c>
      <c r="D67" s="11" cm="1">
        <f t="array" ref="D67">IF($A67&gt;$B$4,($A67-$B$4)/($B$3-$B$4)*(G$3-G$4)+G$4,IF($A67&lt;$B$5,($A67-$B$6)/($B$5-$B$6)*(G$5-G$6)+G$6,($A67-$B$5)/($B$4-$B$5)*(G$4-G$5)+G$5))</f>
        <v>25890</v>
      </c>
      <c r="E67" s="11" cm="1">
        <f t="array" ref="E67">IF($A67&gt;$B$4,($A67-$B$4)/($B$3-$B$4)*(H$3-H$4)+H$4,IF($A67&lt;$B$5,($A67-$B$6)/($B$5-$B$6)*(H$5-H$6)+H$6,($A67-$B$5)/($B$4-$B$5)*(H$4-H$5)+H$5))</f>
        <v>3.866</v>
      </c>
      <c r="F67" s="10" cm="1">
        <f t="array" ref="F67">'Summary'!C72</f>
        <v>1568.627450980390</v>
      </c>
      <c r="G67" s="11" cm="1">
        <f t="array" ref="G67">IF(F67&gt;D67,E67,IF(F67&lt;B67,C67,(F67-B67)/(D67-B67)*(E67-C67)+C67))</f>
        <v>4.776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ht="16" customHeight="1">
      <c r="A68" s="16" cm="1">
        <f t="array" ref="A68">'Summary'!A73</f>
        <v>57</v>
      </c>
      <c r="B68" s="11" cm="1">
        <f t="array" ref="B68">IF($A68&gt;$B$4,($A68-$B$4)/($B$3-$B$4)*(E$3-E$4)+E$4,IF($A68&lt;$B$5,($A68-$B$6)/($B$5-$B$6)*(E$5-E$6)+E$6,($A68-$B$5)/($B$4-$B$5)*(E$4-E$5)+E$5))</f>
        <v>5900</v>
      </c>
      <c r="C68" s="11" cm="1">
        <f t="array" ref="C68">IF($A68&gt;$B$4,($A68-$B$4)/($B$3-$B$4)*(F$3-F$4)+F$4,IF($A68&lt;$B$5,($A68-$B$6)/($B$5-$B$6)*(F$5-F$6)+F$6,($A68-$B$5)/($B$4-$B$5)*(F$4-F$5)+F$5))</f>
        <v>4.83</v>
      </c>
      <c r="D68" s="11" cm="1">
        <f t="array" ref="D68">IF($A68&gt;$B$4,($A68-$B$4)/($B$3-$B$4)*(G$3-G$4)+G$4,IF($A68&lt;$B$5,($A68-$B$6)/($B$5-$B$6)*(G$5-G$6)+G$6,($A68-$B$5)/($B$4-$B$5)*(G$4-G$5)+G$5))</f>
        <v>26166.6666666667</v>
      </c>
      <c r="E68" s="11" cm="1">
        <f t="array" ref="E68">IF($A68&gt;$B$4,($A68-$B$4)/($B$3-$B$4)*(H$3-H$4)+H$4,IF($A68&lt;$B$5,($A68-$B$6)/($B$5-$B$6)*(H$5-H$6)+H$6,($A68-$B$5)/($B$4-$B$5)*(H$4-H$5)+H$5))</f>
        <v>3.89666666666667</v>
      </c>
      <c r="F68" s="10" cm="1">
        <f t="array" ref="F68">'Summary'!C73</f>
        <v>1176.470588235290</v>
      </c>
      <c r="G68" s="11" cm="1">
        <f t="array" ref="G68">IF(F68&gt;D68,E68,IF(F68&lt;B68,C68,(F68-B68)/(D68-B68)*(E68-C68)+C68))</f>
        <v>4.83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ht="16" customHeight="1">
      <c r="A69" s="16" cm="1">
        <f t="array" ref="A69">'Summary'!A74</f>
        <v>58</v>
      </c>
      <c r="B69" s="11" cm="1">
        <f t="array" ref="B69">IF($A69&gt;$B$4,($A69-$B$4)/($B$3-$B$4)*(E$3-E$4)+E$4,IF($A69&lt;$B$5,($A69-$B$6)/($B$5-$B$6)*(E$5-E$6)+E$6,($A69-$B$5)/($B$4-$B$5)*(E$4-E$5)+E$5))</f>
        <v>5670</v>
      </c>
      <c r="C69" s="11" cm="1">
        <f t="array" ref="C69">IF($A69&gt;$B$4,($A69-$B$4)/($B$3-$B$4)*(F$3-F$4)+F$4,IF($A69&lt;$B$5,($A69-$B$6)/($B$5-$B$6)*(F$5-F$6)+F$6,($A69-$B$5)/($B$4-$B$5)*(F$4-F$5)+F$5))</f>
        <v>4.884</v>
      </c>
      <c r="D69" s="11" cm="1">
        <f t="array" ref="D69">IF($A69&gt;$B$4,($A69-$B$4)/($B$3-$B$4)*(G$3-G$4)+G$4,IF($A69&lt;$B$5,($A69-$B$6)/($B$5-$B$6)*(G$5-G$6)+G$6,($A69-$B$5)/($B$4-$B$5)*(G$4-G$5)+G$5))</f>
        <v>26443.3333333333</v>
      </c>
      <c r="E69" s="11" cm="1">
        <f t="array" ref="E69">IF($A69&gt;$B$4,($A69-$B$4)/($B$3-$B$4)*(H$3-H$4)+H$4,IF($A69&lt;$B$5,($A69-$B$6)/($B$5-$B$6)*(H$5-H$6)+H$6,($A69-$B$5)/($B$4-$B$5)*(H$4-H$5)+H$5))</f>
        <v>3.92733333333333</v>
      </c>
      <c r="F69" s="10" cm="1">
        <f t="array" ref="F69">'Summary'!C74</f>
        <v>784.313725490196</v>
      </c>
      <c r="G69" s="11" cm="1">
        <f t="array" ref="G69">IF(F69&gt;D69,E69,IF(F69&lt;B69,C69,(F69-B69)/(D69-B69)*(E69-C69)+C69))</f>
        <v>4.884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ht="16" customHeight="1">
      <c r="A70" s="16" cm="1">
        <f t="array" ref="A70">'Summary'!A75</f>
        <v>59</v>
      </c>
      <c r="B70" s="11" cm="1">
        <f t="array" ref="B70">IF($A70&gt;$B$4,($A70-$B$4)/($B$3-$B$4)*(E$3-E$4)+E$4,IF($A70&lt;$B$5,($A70-$B$6)/($B$5-$B$6)*(E$5-E$6)+E$6,($A70-$B$5)/($B$4-$B$5)*(E$4-E$5)+E$5))</f>
        <v>5440</v>
      </c>
      <c r="C70" s="11" cm="1">
        <f t="array" ref="C70">IF($A70&gt;$B$4,($A70-$B$4)/($B$3-$B$4)*(F$3-F$4)+F$4,IF($A70&lt;$B$5,($A70-$B$6)/($B$5-$B$6)*(F$5-F$6)+F$6,($A70-$B$5)/($B$4-$B$5)*(F$4-F$5)+F$5))</f>
        <v>4.938</v>
      </c>
      <c r="D70" s="11" cm="1">
        <f t="array" ref="D70">IF($A70&gt;$B$4,($A70-$B$4)/($B$3-$B$4)*(G$3-G$4)+G$4,IF($A70&lt;$B$5,($A70-$B$6)/($B$5-$B$6)*(G$5-G$6)+G$6,($A70-$B$5)/($B$4-$B$5)*(G$4-G$5)+G$5))</f>
        <v>26720</v>
      </c>
      <c r="E70" s="11" cm="1">
        <f t="array" ref="E70">IF($A70&gt;$B$4,($A70-$B$4)/($B$3-$B$4)*(H$3-H$4)+H$4,IF($A70&lt;$B$5,($A70-$B$6)/($B$5-$B$6)*(H$5-H$6)+H$6,($A70-$B$5)/($B$4-$B$5)*(H$4-H$5)+H$5))</f>
        <v>3.958</v>
      </c>
      <c r="F70" s="10" cm="1">
        <f t="array" ref="F70">'Summary'!C75</f>
        <v>392.156862745098</v>
      </c>
      <c r="G70" s="11" cm="1">
        <f t="array" ref="G70">IF(F70&gt;D70,E70,IF(F70&lt;B70,C70,(F70-B70)/(D70-B70)*(E70-C70)+C70))</f>
        <v>4.938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ht="16" customHeight="1">
      <c r="A71" s="16" cm="1">
        <f t="array" ref="A71">'Summary'!A76</f>
        <v>60</v>
      </c>
      <c r="B71" s="11" cm="1">
        <f t="array" ref="B71">IF($A71&gt;$B$4,($A71-$B$4)/($B$3-$B$4)*(E$3-E$4)+E$4,IF($A71&lt;$B$5,($A71-$B$6)/($B$5-$B$6)*(E$5-E$6)+E$6,($A71-$B$5)/($B$4-$B$5)*(E$4-E$5)+E$5))</f>
        <v>5210</v>
      </c>
      <c r="C71" s="11" cm="1">
        <f t="array" ref="C71">IF($A71&gt;$B$4,($A71-$B$4)/($B$3-$B$4)*(F$3-F$4)+F$4,IF($A71&lt;$B$5,($A71-$B$6)/($B$5-$B$6)*(F$5-F$6)+F$6,($A71-$B$5)/($B$4-$B$5)*(F$4-F$5)+F$5))</f>
        <v>4.992</v>
      </c>
      <c r="D71" s="11" cm="1">
        <f t="array" ref="D71">IF($A71&gt;$B$4,($A71-$B$4)/($B$3-$B$4)*(G$3-G$4)+G$4,IF($A71&lt;$B$5,($A71-$B$6)/($B$5-$B$6)*(G$5-G$6)+G$6,($A71-$B$5)/($B$4-$B$5)*(G$4-G$5)+G$5))</f>
        <v>26996.6666666667</v>
      </c>
      <c r="E71" s="11" cm="1">
        <f t="array" ref="E71">IF($A71&gt;$B$4,($A71-$B$4)/($B$3-$B$4)*(H$3-H$4)+H$4,IF($A71&lt;$B$5,($A71-$B$6)/($B$5-$B$6)*(H$5-H$6)+H$6,($A71-$B$5)/($B$4-$B$5)*(H$4-H$5)+H$5))</f>
        <v>3.98866666666667</v>
      </c>
      <c r="F71" s="10" cm="1">
        <f t="array" ref="F71">'Summary'!C76</f>
        <v>0</v>
      </c>
      <c r="G71" s="11" cm="1">
        <f t="array" ref="G71">IF(F71&gt;D71,E71,IF(F71&lt;B71,C71,(F71-B71)/(D71-B71)*(E71-C71)+C71))</f>
        <v>4.992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ht="16" customHeight="1">
      <c r="A72" s="16" cm="1">
        <f t="array" ref="A72">'Summary'!A77</f>
        <v>0</v>
      </c>
      <c r="B72" s="11"/>
      <c r="C72" s="11"/>
      <c r="D72" s="11"/>
      <c r="E72" s="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ht="16" customHeight="1">
      <c r="A73" s="21"/>
      <c r="B73" s="11"/>
      <c r="C73" s="11"/>
      <c r="D73" s="11"/>
      <c r="E73" s="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ht="16" customHeight="1">
      <c r="A74" s="21"/>
      <c r="B74" s="11"/>
      <c r="C74" s="11"/>
      <c r="D74" s="11"/>
      <c r="E74" s="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ht="16" customHeight="1">
      <c r="A75" s="21"/>
      <c r="B75" s="11"/>
      <c r="C75" s="11"/>
      <c r="D75" s="11"/>
      <c r="E75" s="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ht="16" customHeight="1">
      <c r="A76" s="21"/>
      <c r="B76" s="11"/>
      <c r="C76" s="11"/>
      <c r="D76" s="11"/>
      <c r="E76" s="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ht="16" customHeight="1">
      <c r="A77" s="21"/>
      <c r="B77" s="11"/>
      <c r="C77" s="11"/>
      <c r="D77" s="11"/>
      <c r="E77" s="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ht="16" customHeight="1">
      <c r="A78" s="21"/>
      <c r="B78" s="11"/>
      <c r="C78" s="11"/>
      <c r="D78" s="11"/>
      <c r="E78" s="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ht="16" customHeight="1">
      <c r="A79" s="21"/>
      <c r="B79" s="11"/>
      <c r="C79" s="11"/>
      <c r="D79" s="11"/>
      <c r="E79" s="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ht="16" customHeight="1">
      <c r="A80" s="21"/>
      <c r="B80" s="11"/>
      <c r="C80" s="11"/>
      <c r="D80" s="11"/>
      <c r="E80" s="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ht="16" customHeight="1">
      <c r="A81" s="21"/>
      <c r="B81" s="11"/>
      <c r="C81" s="11"/>
      <c r="D81" s="11"/>
      <c r="E81" s="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ht="16" customHeight="1">
      <c r="A82" s="21"/>
      <c r="B82" s="11"/>
      <c r="C82" s="11"/>
      <c r="D82" s="11"/>
      <c r="E82" s="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ht="16" customHeight="1">
      <c r="A83" s="21"/>
      <c r="B83" s="11"/>
      <c r="C83" s="11"/>
      <c r="D83" s="11"/>
      <c r="E83" s="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ht="16" customHeight="1">
      <c r="A84" s="21"/>
      <c r="B84" s="11"/>
      <c r="C84" s="11"/>
      <c r="D84" s="11"/>
      <c r="E84" s="1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ht="16" customHeight="1">
      <c r="A85" s="21"/>
      <c r="B85" s="11"/>
      <c r="C85" s="11"/>
      <c r="D85" s="11"/>
      <c r="E85" s="1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ht="16" customHeight="1">
      <c r="A86" s="21"/>
      <c r="B86" s="11"/>
      <c r="C86" s="11"/>
      <c r="D86" s="11"/>
      <c r="E86" s="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ht="16" customHeight="1">
      <c r="A87" s="21"/>
      <c r="B87" s="11"/>
      <c r="C87" s="11"/>
      <c r="D87" s="11"/>
      <c r="E87" s="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ht="16" customHeight="1">
      <c r="A88" s="21"/>
      <c r="B88" s="11"/>
      <c r="C88" s="11"/>
      <c r="D88" s="11"/>
      <c r="E88" s="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ht="16" customHeight="1">
      <c r="A89" s="21"/>
      <c r="B89" s="11"/>
      <c r="C89" s="11"/>
      <c r="D89" s="11"/>
      <c r="E89" s="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ht="16" customHeight="1">
      <c r="A90" s="21"/>
      <c r="B90" s="11"/>
      <c r="C90" s="11"/>
      <c r="D90" s="11"/>
      <c r="E90" s="1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ht="16" customHeight="1">
      <c r="A91" s="21"/>
      <c r="B91" s="11"/>
      <c r="C91" s="11"/>
      <c r="D91" s="11"/>
      <c r="E91" s="1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ht="16" customHeight="1">
      <c r="A92" s="21"/>
      <c r="B92" s="11"/>
      <c r="C92" s="11"/>
      <c r="D92" s="11"/>
      <c r="E92" s="1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ht="16" customHeight="1">
      <c r="A93" s="21"/>
      <c r="B93" s="11"/>
      <c r="C93" s="11"/>
      <c r="D93" s="11"/>
      <c r="E93" s="1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ht="16" customHeight="1">
      <c r="A94" s="2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</sheetData>
  <hyperlinks>
    <hyperlink ref="A1" r:id="rId1" location="" tooltip="" display="https://ashp.neep.org/#!/product/34583/7/25000/95/7500/0///0"/>
    <hyperlink ref="K1" r:id="rId2" location="" tooltip="" display="(paste from NEEP.org website)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22"/>
  <sheetViews>
    <sheetView workbookViewId="0" showGridLines="0" defaultGridColor="1"/>
  </sheetViews>
  <sheetFormatPr defaultColWidth="12.6667" defaultRowHeight="15.75" customHeight="1" outlineLevelRow="0" outlineLevelCol="0"/>
  <cols>
    <col min="1" max="1" width="21.8516" style="28" customWidth="1"/>
    <col min="2" max="9" width="12.6719" style="28" customWidth="1"/>
    <col min="10" max="16384" width="12.6719" style="28" customWidth="1"/>
  </cols>
  <sheetData>
    <row r="1" ht="13.65" customHeight="1">
      <c r="A1" t="s" s="3">
        <v>56</v>
      </c>
      <c r="B1" s="2"/>
      <c r="C1" s="2"/>
      <c r="D1" s="2"/>
      <c r="E1" s="2"/>
      <c r="F1" s="2"/>
      <c r="G1" s="2"/>
      <c r="H1" s="2"/>
      <c r="I1" s="2"/>
    </row>
    <row r="2" ht="13.65" customHeight="1">
      <c r="A2" t="s" s="27">
        <v>57</v>
      </c>
      <c r="B2" s="29">
        <v>0.27738</v>
      </c>
      <c r="C2" s="2"/>
      <c r="D2" s="2"/>
      <c r="E2" s="2"/>
      <c r="F2" s="2"/>
      <c r="G2" s="2"/>
      <c r="H2" s="2"/>
      <c r="I2" s="2"/>
    </row>
    <row r="3" ht="13.65" customHeight="1">
      <c r="A3" t="s" s="27">
        <v>58</v>
      </c>
      <c r="B3" s="4">
        <v>3412</v>
      </c>
      <c r="C3" s="2"/>
      <c r="D3" s="2"/>
      <c r="E3" s="2"/>
      <c r="F3" s="2"/>
      <c r="G3" s="2"/>
      <c r="H3" s="2"/>
      <c r="I3" s="2"/>
    </row>
    <row r="4" ht="13.65" customHeight="1">
      <c r="A4" t="s" s="27">
        <v>59</v>
      </c>
      <c r="B4" s="30" cm="1">
        <f t="array" ref="B4">B2*1000/B3</f>
        <v>0.081295427901524</v>
      </c>
      <c r="C4" s="10"/>
      <c r="D4" s="31"/>
      <c r="E4" s="15"/>
      <c r="F4" s="31"/>
      <c r="G4" s="31"/>
      <c r="H4" s="2"/>
      <c r="I4" s="2"/>
    </row>
    <row r="5" ht="13.65" customHeight="1">
      <c r="A5" s="2"/>
      <c r="B5" s="8"/>
      <c r="C5" s="10"/>
      <c r="D5" s="31"/>
      <c r="E5" s="15"/>
      <c r="F5" s="31"/>
      <c r="G5" s="31"/>
      <c r="H5" s="2"/>
      <c r="I5" s="2"/>
    </row>
    <row r="6" ht="13.65" customHeight="1">
      <c r="A6" t="s" s="3">
        <v>60</v>
      </c>
      <c r="B6" s="2"/>
      <c r="C6" s="2"/>
      <c r="D6" s="31"/>
      <c r="E6" s="15"/>
      <c r="F6" s="31"/>
      <c r="G6" s="31"/>
      <c r="H6" s="2"/>
      <c r="I6" s="2"/>
    </row>
    <row r="7" ht="13.65" customHeight="1">
      <c r="A7" t="s" s="27">
        <v>61</v>
      </c>
      <c r="B7" s="29">
        <v>1.48</v>
      </c>
      <c r="C7" s="2"/>
      <c r="D7" s="31"/>
      <c r="E7" s="15"/>
      <c r="F7" s="31"/>
      <c r="G7" s="31"/>
      <c r="H7" s="2"/>
      <c r="I7" s="2"/>
    </row>
    <row r="8" ht="13.65" customHeight="1">
      <c r="A8" t="s" s="27">
        <v>62</v>
      </c>
      <c r="B8" s="32">
        <v>100000</v>
      </c>
      <c r="C8" s="10"/>
      <c r="D8" s="31"/>
      <c r="E8" s="15"/>
      <c r="F8" s="31"/>
      <c r="G8" s="31"/>
      <c r="H8" s="2"/>
      <c r="I8" s="2"/>
    </row>
    <row r="9" ht="13.65" customHeight="1">
      <c r="A9" t="s" s="27">
        <v>63</v>
      </c>
      <c r="B9" s="33">
        <v>0.9</v>
      </c>
      <c r="C9" s="10"/>
      <c r="D9" s="31"/>
      <c r="E9" s="15"/>
      <c r="F9" s="31"/>
      <c r="G9" s="31"/>
      <c r="H9" s="2"/>
      <c r="I9" s="2"/>
    </row>
    <row r="10" ht="13.65" customHeight="1">
      <c r="A10" t="s" s="27">
        <v>59</v>
      </c>
      <c r="B10" s="30" cm="1">
        <f t="array" ref="B10">B7/(B8*B9)*1000</f>
        <v>0.0164444444444444</v>
      </c>
      <c r="C10" s="10"/>
      <c r="D10" s="31"/>
      <c r="E10" s="15"/>
      <c r="F10" s="31"/>
      <c r="G10" s="31"/>
      <c r="H10" s="2"/>
      <c r="I10" s="2"/>
    </row>
    <row r="11" ht="13.65" customHeight="1">
      <c r="A11" s="2"/>
      <c r="B11" s="8"/>
      <c r="C11" s="10"/>
      <c r="D11" s="31"/>
      <c r="E11" s="15"/>
      <c r="F11" s="31"/>
      <c r="G11" s="31"/>
      <c r="H11" s="2"/>
      <c r="I11" s="2"/>
    </row>
    <row r="12" ht="13.65" customHeight="1">
      <c r="A12" t="s" s="27">
        <v>64</v>
      </c>
      <c r="B12" s="34" cm="1">
        <f t="array" ref="B12">B4/B10</f>
        <v>4.9436408859035</v>
      </c>
      <c r="C12" s="10"/>
      <c r="D12" s="31"/>
      <c r="E12" s="15"/>
      <c r="F12" s="31"/>
      <c r="G12" s="31"/>
      <c r="H12" s="2"/>
      <c r="I12" s="2"/>
    </row>
    <row r="13" ht="13.65" customHeight="1">
      <c r="A13" t="s" s="27">
        <v>65</v>
      </c>
      <c r="B13" s="8" cm="1">
        <f t="array" ref="B13">VLOOKUP(B12,'Summary'!F15:P81,11,#REF!)</f>
      </c>
      <c r="C13" t="s" s="27">
        <v>66</v>
      </c>
      <c r="D13" s="31"/>
      <c r="E13" s="15"/>
      <c r="F13" s="31"/>
      <c r="G13" s="31"/>
      <c r="H13" s="2"/>
      <c r="I13" s="2"/>
    </row>
    <row r="14" ht="13.65" customHeight="1">
      <c r="A14" s="2"/>
      <c r="B14" s="8"/>
      <c r="C14" s="10"/>
      <c r="D14" s="31"/>
      <c r="E14" s="15"/>
      <c r="F14" s="31"/>
      <c r="G14" s="31"/>
      <c r="H14" s="2"/>
      <c r="I14" s="2"/>
    </row>
    <row r="15" ht="13.65" customHeight="1">
      <c r="A15" t="s" s="3">
        <v>67</v>
      </c>
      <c r="B15" s="8"/>
      <c r="C15" s="10"/>
      <c r="D15" s="31"/>
      <c r="E15" s="15"/>
      <c r="F15" s="31"/>
      <c r="G15" s="31"/>
      <c r="H15" s="2"/>
      <c r="I15" s="2"/>
    </row>
    <row r="16" ht="35.65" customHeight="1">
      <c r="A16" s="2"/>
      <c r="B16" t="s" s="3">
        <v>60</v>
      </c>
      <c r="C16" t="s" s="3">
        <v>68</v>
      </c>
      <c r="D16" t="s" s="3">
        <v>69</v>
      </c>
      <c r="E16" t="s" s="35">
        <v>70</v>
      </c>
      <c r="F16" t="s" s="35">
        <v>71</v>
      </c>
      <c r="G16" s="31"/>
      <c r="H16" s="2"/>
      <c r="I16" s="2"/>
    </row>
    <row r="17" ht="13.65" customHeight="1">
      <c r="A17" t="s" s="27">
        <v>72</v>
      </c>
      <c r="B17" s="36">
        <v>0</v>
      </c>
      <c r="C17" s="36" cm="1">
        <f t="array" ref="C17">'Summary'!D12*B4/1000</f>
        <v>3782.473045059630</v>
      </c>
      <c r="D17" s="36" cm="1">
        <f t="array" ref="D17">C17+B17</f>
        <v>3782.473045059630</v>
      </c>
      <c r="E17" s="19"/>
      <c r="F17" s="31"/>
      <c r="G17" s="31"/>
      <c r="H17" s="2"/>
      <c r="I17" s="2"/>
    </row>
    <row r="18" ht="13.65" customHeight="1">
      <c r="A18" t="s" s="27">
        <v>73</v>
      </c>
      <c r="B18" s="36" cm="1">
        <f t="array" ref="B18">'Summary'!D12*B10/1000</f>
        <v>765.118893616469</v>
      </c>
      <c r="C18" s="36">
        <v>0</v>
      </c>
      <c r="D18" s="36" cm="1">
        <f t="array" ref="D18">C18+B18</f>
        <v>765.118893616469</v>
      </c>
      <c r="E18" s="19"/>
      <c r="F18" s="19" cm="1">
        <f t="array" ref="F18">D19-D18</f>
        <v>577.179661916411</v>
      </c>
      <c r="G18" s="2"/>
      <c r="H18" s="5" cm="1">
        <f t="array" ref="H18">B18/B7</f>
        <v>516.972225416533</v>
      </c>
      <c r="I18" t="s" s="27">
        <v>74</v>
      </c>
    </row>
    <row r="19" ht="13.65" customHeight="1">
      <c r="A19" t="s" s="27">
        <v>75</v>
      </c>
      <c r="B19" s="36">
        <v>0</v>
      </c>
      <c r="C19" s="36" cm="1">
        <f t="array" ref="C19">'Summary'!L12*B2</f>
        <v>1342.298555532880</v>
      </c>
      <c r="D19" s="36" cm="1">
        <f t="array" ref="D19">C19+B19</f>
        <v>1342.298555532880</v>
      </c>
      <c r="E19" s="36" cm="1">
        <f t="array" ref="E19">D18-D19</f>
        <v>-577.179661916411</v>
      </c>
      <c r="F19" s="15"/>
      <c r="G19" s="2"/>
      <c r="H19" s="2"/>
      <c r="I19" s="2"/>
    </row>
    <row r="20" ht="13.65" customHeight="1">
      <c r="A20" t="s" s="27">
        <v>76</v>
      </c>
      <c r="B20" s="36" cm="1">
        <f t="array" ref="B20">'Summary'!K12*B10/1000</f>
        <v>50.9870540950911</v>
      </c>
      <c r="C20" s="36" cm="1">
        <f t="array" ref="C20">('Summary'!J12+'Summary'!I12)*B2</f>
        <v>1090.236870256620</v>
      </c>
      <c r="D20" s="36" cm="1">
        <f t="array" ref="D20">C20+B20</f>
        <v>1141.223924351710</v>
      </c>
      <c r="E20" s="19" cm="1">
        <f t="array" ref="E20">D18-D20</f>
        <v>-376.105030735241</v>
      </c>
      <c r="F20" s="36" cm="1">
        <f t="array" ref="F20">D19-D20</f>
        <v>201.074631181170</v>
      </c>
      <c r="G20" s="2"/>
      <c r="H20" s="2"/>
      <c r="I20" s="2"/>
    </row>
    <row r="21" ht="13.65" customHeight="1">
      <c r="A21" t="s" s="27">
        <v>77</v>
      </c>
      <c r="B21" s="36" cm="1">
        <f t="array" ref="B21">SUMIF('Summary'!F15:F81,"&lt;"&amp;B12,'Summary'!D15:D81)*B10/1000</f>
        <v>765.118893616469</v>
      </c>
      <c r="C21" s="36" cm="1">
        <f t="array" ref="C21">SUMIF('Summary'!F15:F81,"&gt;="&amp;B12,'Summary'!L15:L81)*B2</f>
        <v>0</v>
      </c>
      <c r="D21" s="36" cm="1">
        <f t="array" ref="D21">C21+B21</f>
        <v>765.118893616469</v>
      </c>
      <c r="E21" s="19" cm="1">
        <f t="array" ref="E21">D18-D21</f>
        <v>0</v>
      </c>
      <c r="F21" s="36" cm="1">
        <f t="array" ref="F21">D19-D21</f>
        <v>577.179661916411</v>
      </c>
      <c r="G21" s="31" cm="1">
        <f t="array" ref="G21">E21/D18</f>
        <v>0</v>
      </c>
      <c r="H21" s="31" cm="1">
        <f t="array" ref="H21">F21/D19</f>
        <v>0.429993505943449</v>
      </c>
      <c r="I21" s="2"/>
    </row>
    <row r="22" ht="13.65" customHeight="1">
      <c r="A22" s="2"/>
      <c r="B22" s="36"/>
      <c r="C22" s="36"/>
      <c r="D22" s="36"/>
      <c r="E22" s="36"/>
      <c r="F22" s="36"/>
      <c r="G22" s="2"/>
      <c r="H22" s="2"/>
      <c r="I22" s="2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