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660" windowWidth="16695" windowHeight="15990"/>
  </bookViews>
  <sheets>
    <sheet name="2018 Chrysler Pacifica Touring" sheetId="5" r:id="rId1"/>
  </sheets>
  <calcPr calcId="14562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14" i="5" l="1"/>
  <c r="C22" i="5"/>
  <c r="C36" i="5"/>
  <c r="C28" i="5"/>
  <c r="F13" i="5" s="1"/>
  <c r="F15" i="5" s="1"/>
  <c r="F16" i="5" s="1"/>
  <c r="F20" i="5" s="1"/>
  <c r="C33" i="5"/>
  <c r="C35" i="5" s="1"/>
  <c r="C38" i="5" s="1"/>
  <c r="C40" i="5" s="1"/>
  <c r="C54" i="5" s="1"/>
  <c r="F11" i="5"/>
  <c r="C6" i="5"/>
  <c r="F14" i="5"/>
  <c r="F17" i="5"/>
  <c r="F18" i="5"/>
  <c r="C16" i="5"/>
  <c r="C32" i="5"/>
  <c r="C47" i="5"/>
  <c r="C45" i="5"/>
  <c r="C49" i="5" s="1"/>
  <c r="C48" i="5" l="1"/>
  <c r="C51" i="5" s="1"/>
  <c r="C55" i="5" s="1"/>
  <c r="C57" i="5" s="1"/>
</calcChain>
</file>

<file path=xl/sharedStrings.xml><?xml version="1.0" encoding="utf-8"?>
<sst xmlns="http://schemas.openxmlformats.org/spreadsheetml/2006/main" count="50" uniqueCount="44">
  <si>
    <t>MSRP</t>
  </si>
  <si>
    <t>First month payment</t>
  </si>
  <si>
    <t>DMV fees</t>
  </si>
  <si>
    <t>Documentation Fee (taxable)</t>
  </si>
  <si>
    <t>TOTAL FEES</t>
  </si>
  <si>
    <t>Negotiated Selling Price</t>
  </si>
  <si>
    <t>Difference: MSRP  &amp; NSP (discount)</t>
  </si>
  <si>
    <t>FEES:</t>
  </si>
  <si>
    <t>Bank fee (taxable)</t>
  </si>
  <si>
    <t>6.625% NJ tax</t>
  </si>
  <si>
    <t>Downpayment (should be a deduction from gross cap but in this case a part of the fee)</t>
  </si>
  <si>
    <t>TOTAL TAX</t>
  </si>
  <si>
    <t>tax computation</t>
  </si>
  <si>
    <t>residual value</t>
  </si>
  <si>
    <t>discounts (Diff)</t>
  </si>
  <si>
    <t>Difference</t>
  </si>
  <si>
    <t>GROSS CAPITALIZED COST</t>
  </si>
  <si>
    <t>6.625% NJ tax on difference</t>
  </si>
  <si>
    <t>(negotiated sale price + fees)</t>
  </si>
  <si>
    <t>rebates (other credits)</t>
  </si>
  <si>
    <t>6.625% NJ tax on rebates</t>
  </si>
  <si>
    <t>Downpayment</t>
  </si>
  <si>
    <t>other credits (TO PAY AT SIGNING OF LEASE)</t>
  </si>
  <si>
    <t>NET (ADJ) CAPITALIZED COST (negotiated selling price)</t>
  </si>
  <si>
    <t>(negotiated selling price minus down payment and any other credits)</t>
  </si>
  <si>
    <t>Residual %</t>
  </si>
  <si>
    <t>RESIDUAL VALUE</t>
  </si>
  <si>
    <t>(sticker price multiple by residual percentage)</t>
  </si>
  <si>
    <t>lease term (months)</t>
  </si>
  <si>
    <t>net capitalized cost</t>
  </si>
  <si>
    <t>adj cap cost</t>
  </si>
  <si>
    <t>DEPRECIATION AMOUNT</t>
  </si>
  <si>
    <t>DEPRECIATION FEE (base monthly fee)</t>
  </si>
  <si>
    <t>(depreciation amount divide by lease term)</t>
  </si>
  <si>
    <t>interest rate</t>
  </si>
  <si>
    <t>MONEY FACTOR</t>
  </si>
  <si>
    <t>money factor</t>
  </si>
  <si>
    <t>FINANCING FEE, RENT CHARGE (interest portion of lease payment)</t>
  </si>
  <si>
    <t>(net cap cost + residual value x money factor)</t>
  </si>
  <si>
    <t>depreciation fee</t>
  </si>
  <si>
    <t>finance fee (rent charge)</t>
  </si>
  <si>
    <t>LEASE PAYMENT  (monthly) - WITH TAX PAID IN FULL</t>
  </si>
  <si>
    <t>(Depreciation fee + Finance Fee)</t>
  </si>
  <si>
    <t>2018 Chrysler Pacifica Touring L 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</si>
</sst>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4" formatCode="_(&quot;$&quot;* #,##0.00_);_(&quot;$&quot;* \(#,##0.00\);_(&quot;$&quot;* &quot;-&quot;??_);_(@_)"/>
    <numFmt numFmtId="164" formatCode="0.0%"/>
    <numFmt numFmtId="166" formatCode="0.0"/>
    <numFmt numFmtId="167" formatCode="0.000000"/>
    <numFmt numFmtId="168" formatCode="0.0000000%"/>
    <numFmt numFmtId="169" formatCode="0.000%"/>
    <numFmt numFmtId="170" formatCode="&quot;$&quot;#,##0.00"/>
    <numFmt numFmtId="172" formatCode="&quot;$&quot;#,##0.00000"/>
    <numFmt numFmtId="173" formatCode="0.00000000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1" xfId="0" applyBorder="1"/>
    <xf numFmtId="0" fontId="0" fillId="3" borderId="1" xfId="0" applyFont="1" applyFill="1" applyBorder="1"/>
    <xf numFmtId="0" fontId="0" fillId="4" borderId="1" xfId="0" applyFill="1" applyBorder="1"/>
    <xf numFmtId="0" fontId="2" fillId="4" borderId="1" xfId="0" applyFont="1" applyFill="1" applyBorder="1" applyAlignment="1">
      <alignment horizontal="right"/>
    </xf>
    <xf numFmtId="3" fontId="2" fillId="4" borderId="1" xfId="0" applyNumberFormat="1" applyFont="1" applyFill="1" applyBorder="1" applyAlignment="1">
      <alignment horizontal="right"/>
    </xf>
    <xf numFmtId="0" fontId="2" fillId="4" borderId="1" xfId="0" applyFont="1" applyFill="1" applyBorder="1" applyAlignment="1">
      <alignment horizontal="left"/>
    </xf>
    <xf numFmtId="0" fontId="0" fillId="4" borderId="1" xfId="0" applyFill="1" applyBorder="1" applyAlignment="1">
      <alignment horizontal="right"/>
    </xf>
    <xf numFmtId="166" fontId="2" fillId="4" borderId="1" xfId="0" applyNumberFormat="1" applyFont="1" applyFill="1" applyBorder="1"/>
    <xf numFmtId="44" fontId="2" fillId="4" borderId="1" xfId="1" applyFont="1" applyFill="1" applyBorder="1"/>
    <xf numFmtId="164" fontId="2" fillId="4" borderId="1" xfId="0" applyNumberFormat="1" applyFont="1" applyFill="1" applyBorder="1"/>
    <xf numFmtId="164" fontId="2" fillId="4" borderId="1" xfId="2" applyNumberFormat="1" applyFont="1" applyFill="1" applyBorder="1"/>
    <xf numFmtId="0" fontId="2" fillId="4" borderId="1" xfId="0" applyFont="1" applyFill="1" applyBorder="1"/>
    <xf numFmtId="44" fontId="3" fillId="4" borderId="1" xfId="1" applyFont="1" applyFill="1" applyBorder="1"/>
    <xf numFmtId="44" fontId="0" fillId="4" borderId="1" xfId="1" applyFont="1" applyFill="1" applyBorder="1"/>
    <xf numFmtId="167" fontId="0" fillId="4" borderId="1" xfId="0" applyNumberFormat="1" applyFill="1" applyBorder="1"/>
    <xf numFmtId="169" fontId="2" fillId="4" borderId="1" xfId="0" applyNumberFormat="1" applyFont="1" applyFill="1" applyBorder="1"/>
    <xf numFmtId="168" fontId="0" fillId="4" borderId="1" xfId="0" applyNumberFormat="1" applyFill="1" applyBorder="1"/>
    <xf numFmtId="44" fontId="0" fillId="4" borderId="1" xfId="0" applyNumberFormat="1" applyFill="1" applyBorder="1"/>
    <xf numFmtId="10" fontId="2" fillId="4" borderId="1" xfId="0" applyNumberFormat="1" applyFont="1" applyFill="1" applyBorder="1"/>
    <xf numFmtId="44" fontId="2" fillId="4" borderId="1" xfId="0" applyNumberFormat="1" applyFont="1" applyFill="1" applyBorder="1"/>
    <xf numFmtId="10" fontId="0" fillId="4" borderId="1" xfId="2" applyNumberFormat="1" applyFont="1" applyFill="1" applyBorder="1"/>
    <xf numFmtId="0" fontId="0" fillId="4" borderId="1" xfId="0" applyFill="1" applyBorder="1" applyAlignment="1">
      <alignment horizontal="left" vertical="top"/>
    </xf>
    <xf numFmtId="9" fontId="0" fillId="4" borderId="1" xfId="0" applyNumberFormat="1" applyFill="1" applyBorder="1"/>
    <xf numFmtId="0" fontId="0" fillId="4" borderId="1" xfId="0" applyFont="1" applyFill="1" applyBorder="1"/>
    <xf numFmtId="170" fontId="0" fillId="4" borderId="1" xfId="1" applyNumberFormat="1" applyFont="1" applyFill="1" applyBorder="1"/>
    <xf numFmtId="170" fontId="0" fillId="4" borderId="1" xfId="0" applyNumberFormat="1" applyFill="1" applyBorder="1"/>
    <xf numFmtId="170" fontId="0" fillId="4" borderId="1" xfId="0" applyNumberFormat="1" applyFill="1" applyBorder="1" applyAlignment="1">
      <alignment horizontal="right"/>
    </xf>
    <xf numFmtId="172" fontId="0" fillId="4" borderId="1" xfId="0" applyNumberFormat="1" applyFill="1" applyBorder="1" applyAlignment="1">
      <alignment horizontal="right"/>
    </xf>
    <xf numFmtId="166" fontId="2" fillId="4" borderId="1" xfId="0" applyNumberFormat="1" applyFont="1" applyFill="1" applyBorder="1" applyAlignment="1">
      <alignment vertical="center"/>
    </xf>
    <xf numFmtId="166" fontId="0" fillId="4" borderId="1" xfId="0" applyNumberFormat="1" applyFont="1" applyFill="1" applyBorder="1" applyAlignment="1">
      <alignment horizontal="center" vertical="center"/>
    </xf>
    <xf numFmtId="0" fontId="4" fillId="2" borderId="1" xfId="0" applyFont="1" applyFill="1" applyBorder="1"/>
    <xf numFmtId="0" fontId="5" fillId="2" borderId="1" xfId="0" applyFont="1" applyFill="1" applyBorder="1"/>
    <xf numFmtId="170" fontId="5" fillId="2" borderId="1" xfId="0" applyNumberFormat="1" applyFont="1" applyFill="1" applyBorder="1"/>
    <xf numFmtId="173" fontId="0" fillId="4" borderId="1" xfId="0" applyNumberFormat="1" applyFill="1" applyBorder="1"/>
    <xf numFmtId="0" fontId="0" fillId="3" borderId="1" xfId="0" applyFont="1" applyFill="1" applyBorder="1" applyAlignment="1">
      <alignment wrapText="1"/>
    </xf>
  </cellXfs>
  <cellStyles count="3">
    <cellStyle name="Currency" xfId="1" builtinId="4"/>
    <cellStyle name="Normal" xfId="0" builtinId="0"/>
    <cellStyle name="Percent" xfId="2" builtinId="5"/>
  </cellStyles>
  <dxfs count="0"/>
  <tableStyles count="0" defaultTableStyle="TableStyleMedium2" defaultPivotStyle="PivotStyleLight16"/>
  <colors>
    <mruColors>
      <color rgb="FFFFFFCC"/>
      <color rgb="FFEBF6F9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1"/>
  <sheetViews>
    <sheetView tabSelected="1" workbookViewId="0">
      <selection activeCell="B18" sqref="B18"/>
    </sheetView>
  </sheetViews>
  <sheetFormatPr defaultColWidth="8.85546875" defaultRowHeight="15" x14ac:dyDescent="0.25"/>
  <cols>
    <col min="1" max="1" width="9.140625" style="3" customWidth="1"/>
    <col min="2" max="2" width="58.28515625" style="3" customWidth="1"/>
    <col min="3" max="3" width="12.5703125" style="3" customWidth="1"/>
    <col min="4" max="4" width="15.85546875" style="3" customWidth="1"/>
    <col min="5" max="5" width="27.42578125" style="3" customWidth="1"/>
    <col min="6" max="6" width="12.42578125" style="3" customWidth="1"/>
    <col min="7" max="16384" width="8.85546875" style="3"/>
  </cols>
  <sheetData>
    <row r="1" spans="1:6" x14ac:dyDescent="0.25">
      <c r="D1" s="4"/>
      <c r="E1" s="4"/>
      <c r="F1" s="4"/>
    </row>
    <row r="2" spans="1:6" x14ac:dyDescent="0.25">
      <c r="B2" s="3" t="s">
        <v>43</v>
      </c>
      <c r="D2" s="5"/>
      <c r="E2" s="6"/>
      <c r="F2" s="4"/>
    </row>
    <row r="3" spans="1:6" x14ac:dyDescent="0.25">
      <c r="D3" s="5"/>
      <c r="E3" s="6"/>
      <c r="F3" s="4"/>
    </row>
    <row r="4" spans="1:6" x14ac:dyDescent="0.25">
      <c r="B4" s="3" t="s">
        <v>0</v>
      </c>
      <c r="C4" s="26">
        <v>42195</v>
      </c>
    </row>
    <row r="5" spans="1:6" x14ac:dyDescent="0.25">
      <c r="B5" s="3" t="s">
        <v>5</v>
      </c>
      <c r="C5" s="26">
        <v>36520</v>
      </c>
      <c r="D5" s="4"/>
      <c r="E5" s="7"/>
      <c r="F5" s="7"/>
    </row>
    <row r="6" spans="1:6" x14ac:dyDescent="0.25">
      <c r="B6" s="3" t="s">
        <v>6</v>
      </c>
      <c r="C6" s="26">
        <f>C4-C5</f>
        <v>5675</v>
      </c>
      <c r="D6" s="8"/>
      <c r="E6" s="7"/>
      <c r="F6" s="7"/>
    </row>
    <row r="7" spans="1:6" x14ac:dyDescent="0.25">
      <c r="A7" s="12" t="s">
        <v>7</v>
      </c>
      <c r="D7" s="8"/>
      <c r="E7" s="7"/>
      <c r="F7" s="7"/>
    </row>
    <row r="8" spans="1:6" x14ac:dyDescent="0.25">
      <c r="B8" s="1" t="s">
        <v>1</v>
      </c>
      <c r="C8" s="25">
        <v>420</v>
      </c>
      <c r="D8" s="8"/>
      <c r="E8" s="7"/>
      <c r="F8" s="7"/>
    </row>
    <row r="9" spans="1:6" x14ac:dyDescent="0.25">
      <c r="B9" s="2" t="s">
        <v>2</v>
      </c>
      <c r="C9" s="25">
        <v>400</v>
      </c>
      <c r="D9" s="8"/>
      <c r="E9" s="7"/>
      <c r="F9" s="7"/>
    </row>
    <row r="10" spans="1:6" x14ac:dyDescent="0.25">
      <c r="B10" s="2" t="s">
        <v>3</v>
      </c>
      <c r="C10" s="25">
        <v>500</v>
      </c>
      <c r="D10" s="8"/>
      <c r="E10" s="7"/>
      <c r="F10" s="7"/>
    </row>
    <row r="11" spans="1:6" x14ac:dyDescent="0.25">
      <c r="B11" s="2" t="s">
        <v>8</v>
      </c>
      <c r="C11" s="25">
        <v>295</v>
      </c>
      <c r="D11" s="8"/>
      <c r="E11" s="7" t="s">
        <v>9</v>
      </c>
      <c r="F11" s="28">
        <f>C11*0.06625</f>
        <v>19.543749999999999</v>
      </c>
    </row>
    <row r="12" spans="1:6" ht="28.5" customHeight="1" x14ac:dyDescent="0.25">
      <c r="B12" s="35" t="s">
        <v>10</v>
      </c>
      <c r="C12" s="26">
        <v>124</v>
      </c>
      <c r="D12" s="8"/>
      <c r="E12" s="7"/>
      <c r="F12" s="7"/>
    </row>
    <row r="13" spans="1:6" x14ac:dyDescent="0.25">
      <c r="B13" s="2" t="s">
        <v>11</v>
      </c>
      <c r="C13" s="25">
        <v>1261</v>
      </c>
      <c r="D13" s="30" t="s">
        <v>12</v>
      </c>
      <c r="E13" s="7" t="s">
        <v>13</v>
      </c>
      <c r="F13" s="27">
        <f>C28</f>
        <v>21097.5</v>
      </c>
    </row>
    <row r="14" spans="1:6" x14ac:dyDescent="0.25">
      <c r="A14" s="12" t="s">
        <v>4</v>
      </c>
      <c r="C14" s="26">
        <f>SUM(C8:C13)</f>
        <v>3000</v>
      </c>
      <c r="D14" s="8"/>
      <c r="E14" s="7" t="s">
        <v>14</v>
      </c>
      <c r="F14" s="27">
        <f>C6</f>
        <v>5675</v>
      </c>
    </row>
    <row r="15" spans="1:6" x14ac:dyDescent="0.25">
      <c r="B15" s="2"/>
      <c r="C15" s="25"/>
      <c r="D15" s="8"/>
      <c r="E15" s="7" t="s">
        <v>15</v>
      </c>
      <c r="F15" s="27">
        <f>F13-F14</f>
        <v>15422.5</v>
      </c>
    </row>
    <row r="16" spans="1:6" x14ac:dyDescent="0.25">
      <c r="A16" s="12" t="s">
        <v>16</v>
      </c>
      <c r="B16" s="2"/>
      <c r="C16" s="25">
        <f>C5+C8+C9+C10+C13+C11+C12</f>
        <v>39520</v>
      </c>
      <c r="D16" s="29"/>
      <c r="E16" s="7" t="s">
        <v>17</v>
      </c>
      <c r="F16" s="28">
        <f>F15*0.06625</f>
        <v>1021.740625</v>
      </c>
    </row>
    <row r="17" spans="1:6" x14ac:dyDescent="0.25">
      <c r="A17" s="3" t="s">
        <v>18</v>
      </c>
      <c r="E17" s="7" t="s">
        <v>19</v>
      </c>
      <c r="F17" s="27">
        <f>C20</f>
        <v>3000</v>
      </c>
    </row>
    <row r="18" spans="1:6" x14ac:dyDescent="0.25">
      <c r="E18" s="7" t="s">
        <v>20</v>
      </c>
      <c r="F18" s="28">
        <f>F17*0.06625</f>
        <v>198.75</v>
      </c>
    </row>
    <row r="19" spans="1:6" x14ac:dyDescent="0.25">
      <c r="B19" s="3" t="s">
        <v>21</v>
      </c>
      <c r="C19" s="26">
        <v>0</v>
      </c>
      <c r="D19" s="9"/>
      <c r="E19" s="7"/>
      <c r="F19" s="7"/>
    </row>
    <row r="20" spans="1:6" x14ac:dyDescent="0.25">
      <c r="B20" s="12" t="s">
        <v>22</v>
      </c>
      <c r="C20" s="26">
        <v>3000</v>
      </c>
      <c r="D20" s="10"/>
      <c r="E20" s="7" t="s">
        <v>11</v>
      </c>
      <c r="F20" s="28">
        <f>F11+F16+F18</f>
        <v>1240.034375</v>
      </c>
    </row>
    <row r="21" spans="1:6" x14ac:dyDescent="0.25">
      <c r="D21" s="9"/>
      <c r="E21" s="9"/>
      <c r="F21" s="9"/>
    </row>
    <row r="22" spans="1:6" x14ac:dyDescent="0.25">
      <c r="A22" s="12" t="s">
        <v>23</v>
      </c>
      <c r="B22" s="12"/>
      <c r="C22" s="26">
        <f>C5-C19</f>
        <v>36520</v>
      </c>
      <c r="D22" s="9"/>
      <c r="E22" s="9"/>
      <c r="F22" s="9"/>
    </row>
    <row r="23" spans="1:6" x14ac:dyDescent="0.25">
      <c r="A23" s="22" t="s">
        <v>24</v>
      </c>
      <c r="D23" s="9"/>
      <c r="E23" s="9"/>
      <c r="F23" s="9"/>
    </row>
    <row r="24" spans="1:6" x14ac:dyDescent="0.25">
      <c r="D24" s="9"/>
      <c r="E24" s="11"/>
      <c r="F24" s="9"/>
    </row>
    <row r="25" spans="1:6" x14ac:dyDescent="0.25">
      <c r="B25" s="24" t="s">
        <v>0</v>
      </c>
      <c r="C25" s="26">
        <v>42195</v>
      </c>
      <c r="D25" s="9"/>
      <c r="E25" s="9"/>
      <c r="F25" s="13"/>
    </row>
    <row r="26" spans="1:6" x14ac:dyDescent="0.25">
      <c r="B26" s="3" t="s">
        <v>25</v>
      </c>
      <c r="C26" s="23">
        <v>0.5</v>
      </c>
      <c r="D26" s="9"/>
      <c r="E26" s="9"/>
      <c r="F26" s="9"/>
    </row>
    <row r="27" spans="1:6" x14ac:dyDescent="0.25">
      <c r="D27" s="9"/>
      <c r="E27" s="9"/>
      <c r="F27" s="9"/>
    </row>
    <row r="28" spans="1:6" x14ac:dyDescent="0.25">
      <c r="A28" s="12" t="s">
        <v>26</v>
      </c>
      <c r="B28" s="12"/>
      <c r="C28" s="26">
        <f>C25*C26</f>
        <v>21097.5</v>
      </c>
      <c r="D28" s="9"/>
      <c r="E28" s="9"/>
      <c r="F28" s="9"/>
    </row>
    <row r="29" spans="1:6" x14ac:dyDescent="0.25">
      <c r="A29" s="3" t="s">
        <v>27</v>
      </c>
      <c r="D29" s="9"/>
      <c r="E29" s="9"/>
      <c r="F29" s="9"/>
    </row>
    <row r="30" spans="1:6" x14ac:dyDescent="0.25">
      <c r="D30" s="9"/>
      <c r="E30" s="9"/>
      <c r="F30" s="9"/>
    </row>
    <row r="31" spans="1:6" x14ac:dyDescent="0.25">
      <c r="B31" s="3" t="s">
        <v>28</v>
      </c>
      <c r="C31" s="3">
        <v>36</v>
      </c>
      <c r="D31" s="9"/>
      <c r="E31" s="9"/>
      <c r="F31" s="9"/>
    </row>
    <row r="32" spans="1:6" x14ac:dyDescent="0.25">
      <c r="B32" s="3" t="s">
        <v>29</v>
      </c>
      <c r="C32" s="26">
        <f>C22</f>
        <v>36520</v>
      </c>
      <c r="D32" s="9"/>
      <c r="E32" s="9"/>
      <c r="F32" s="9"/>
    </row>
    <row r="33" spans="1:6" x14ac:dyDescent="0.25">
      <c r="B33" s="3" t="s">
        <v>13</v>
      </c>
      <c r="C33" s="26">
        <f>C28</f>
        <v>21097.5</v>
      </c>
      <c r="D33" s="9"/>
      <c r="E33" s="9"/>
      <c r="F33" s="9"/>
    </row>
    <row r="34" spans="1:6" x14ac:dyDescent="0.25">
      <c r="C34" s="26"/>
      <c r="D34" s="9"/>
      <c r="E34" s="9"/>
      <c r="F34" s="9"/>
    </row>
    <row r="35" spans="1:6" x14ac:dyDescent="0.25">
      <c r="B35" s="3" t="s">
        <v>13</v>
      </c>
      <c r="C35" s="26">
        <f>C33</f>
        <v>21097.5</v>
      </c>
      <c r="D35" s="9"/>
      <c r="E35" s="9"/>
      <c r="F35" s="9"/>
    </row>
    <row r="36" spans="1:6" x14ac:dyDescent="0.25">
      <c r="B36" s="3" t="s">
        <v>30</v>
      </c>
      <c r="C36" s="26">
        <f>C22</f>
        <v>36520</v>
      </c>
      <c r="D36" s="9"/>
      <c r="E36" s="9"/>
      <c r="F36" s="9"/>
    </row>
    <row r="37" spans="1:6" x14ac:dyDescent="0.25">
      <c r="C37" s="26"/>
      <c r="D37" s="9"/>
      <c r="E37" s="9"/>
      <c r="F37" s="9"/>
    </row>
    <row r="38" spans="1:6" x14ac:dyDescent="0.25">
      <c r="A38" s="12" t="s">
        <v>31</v>
      </c>
      <c r="C38" s="26">
        <f>C36-C35</f>
        <v>15422.5</v>
      </c>
      <c r="D38" s="9"/>
      <c r="E38" s="9"/>
      <c r="F38" s="9"/>
    </row>
    <row r="39" spans="1:6" x14ac:dyDescent="0.25">
      <c r="D39" s="9"/>
      <c r="E39" s="9"/>
      <c r="F39" s="9"/>
    </row>
    <row r="40" spans="1:6" x14ac:dyDescent="0.25">
      <c r="A40" s="12" t="s">
        <v>32</v>
      </c>
      <c r="C40" s="26">
        <f>C38/C31</f>
        <v>428.40277777777777</v>
      </c>
      <c r="D40" s="9"/>
      <c r="E40" s="9"/>
      <c r="F40" s="9"/>
    </row>
    <row r="41" spans="1:6" x14ac:dyDescent="0.25">
      <c r="A41" s="3" t="s">
        <v>33</v>
      </c>
      <c r="D41" s="9"/>
      <c r="E41" s="9"/>
      <c r="F41" s="9"/>
    </row>
    <row r="42" spans="1:6" x14ac:dyDescent="0.25">
      <c r="D42" s="9"/>
      <c r="E42" s="9"/>
      <c r="F42" s="9"/>
    </row>
    <row r="43" spans="1:6" x14ac:dyDescent="0.25">
      <c r="B43" s="3" t="s">
        <v>34</v>
      </c>
      <c r="C43">
        <v>1.4</v>
      </c>
      <c r="D43" s="9"/>
      <c r="E43" s="9"/>
      <c r="F43" s="9"/>
    </row>
    <row r="44" spans="1:6" x14ac:dyDescent="0.25">
      <c r="D44" s="9"/>
      <c r="E44" s="9"/>
      <c r="F44" s="9"/>
    </row>
    <row r="45" spans="1:6" x14ac:dyDescent="0.25">
      <c r="A45" s="12" t="s">
        <v>35</v>
      </c>
      <c r="C45" s="34">
        <f>C43/2400</f>
        <v>5.8333333333333327E-4</v>
      </c>
      <c r="D45" s="9"/>
      <c r="E45" s="9"/>
      <c r="F45" s="9"/>
    </row>
    <row r="46" spans="1:6" x14ac:dyDescent="0.25">
      <c r="D46" s="9"/>
      <c r="F46" s="9"/>
    </row>
    <row r="47" spans="1:6" x14ac:dyDescent="0.25">
      <c r="B47" s="3" t="s">
        <v>29</v>
      </c>
      <c r="C47" s="26">
        <f>C32</f>
        <v>36520</v>
      </c>
      <c r="D47" s="9"/>
      <c r="E47" s="9"/>
      <c r="F47" s="9"/>
    </row>
    <row r="48" spans="1:6" x14ac:dyDescent="0.25">
      <c r="B48" s="3" t="s">
        <v>13</v>
      </c>
      <c r="C48" s="26">
        <f>C33</f>
        <v>21097.5</v>
      </c>
      <c r="D48" s="14"/>
      <c r="E48" s="14"/>
      <c r="F48" s="14"/>
    </row>
    <row r="49" spans="1:6" x14ac:dyDescent="0.25">
      <c r="B49" s="3" t="s">
        <v>36</v>
      </c>
      <c r="C49" s="3">
        <f>C45</f>
        <v>5.8333333333333327E-4</v>
      </c>
      <c r="D49" s="14"/>
      <c r="E49" s="14"/>
      <c r="F49" s="14"/>
    </row>
    <row r="51" spans="1:6" x14ac:dyDescent="0.25">
      <c r="A51" s="12" t="s">
        <v>37</v>
      </c>
      <c r="C51" s="26">
        <f>(C47+C48)*C49</f>
        <v>33.610208333333333</v>
      </c>
      <c r="D51" s="15"/>
    </row>
    <row r="52" spans="1:6" x14ac:dyDescent="0.25">
      <c r="A52" s="3" t="s">
        <v>38</v>
      </c>
      <c r="D52" s="16"/>
      <c r="E52" s="16"/>
      <c r="F52" s="16"/>
    </row>
    <row r="53" spans="1:6" x14ac:dyDescent="0.25">
      <c r="D53" s="17"/>
      <c r="E53" s="17"/>
      <c r="F53" s="17"/>
    </row>
    <row r="54" spans="1:6" x14ac:dyDescent="0.25">
      <c r="B54" s="3" t="s">
        <v>39</v>
      </c>
      <c r="C54" s="26">
        <f>C40</f>
        <v>428.40277777777777</v>
      </c>
      <c r="D54" s="18"/>
      <c r="E54" s="18"/>
      <c r="F54" s="18"/>
    </row>
    <row r="55" spans="1:6" x14ac:dyDescent="0.25">
      <c r="B55" s="3" t="s">
        <v>40</v>
      </c>
      <c r="C55" s="26">
        <f>C51</f>
        <v>33.610208333333333</v>
      </c>
      <c r="D55" s="14"/>
      <c r="E55" s="14"/>
      <c r="F55" s="14"/>
    </row>
    <row r="56" spans="1:6" x14ac:dyDescent="0.25">
      <c r="D56" s="9"/>
      <c r="E56" s="14"/>
      <c r="F56" s="14"/>
    </row>
    <row r="57" spans="1:6" ht="24" customHeight="1" x14ac:dyDescent="0.3">
      <c r="A57" s="31" t="s">
        <v>41</v>
      </c>
      <c r="B57" s="32"/>
      <c r="C57" s="33">
        <f>C54+C55</f>
        <v>462.0129861111111</v>
      </c>
      <c r="D57" s="19"/>
      <c r="E57" s="14"/>
      <c r="F57" s="14"/>
    </row>
    <row r="58" spans="1:6" x14ac:dyDescent="0.25">
      <c r="A58" s="3" t="s">
        <v>42</v>
      </c>
      <c r="D58" s="18"/>
      <c r="E58" s="18"/>
      <c r="F58" s="18"/>
    </row>
    <row r="59" spans="1:6" x14ac:dyDescent="0.25">
      <c r="D59" s="20"/>
      <c r="E59" s="18"/>
      <c r="F59" s="18"/>
    </row>
    <row r="61" spans="1:6" x14ac:dyDescent="0.25">
      <c r="D61" s="18"/>
      <c r="E61" s="18"/>
      <c r="F61" s="18"/>
    </row>
    <row r="71" spans="4:6" x14ac:dyDescent="0.25">
      <c r="D71" s="21"/>
      <c r="E71" s="21"/>
      <c r="F71" s="21"/>
    </row>
  </sheetData>
  <pageMargins left="0.7" right="0.7" top="0.75" bottom="0.75" header="0.3" footer="0.3"/>
  <pageSetup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Chrysler Pacifica Touring</vt:lpstr>
    </vt:vector>
  </TitlesOfParts>
  <Company>bt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 Harper</dc:creator>
  <cp:lastModifiedBy>Reyes, Mark</cp:lastModifiedBy>
  <cp:revision/>
  <dcterms:created xsi:type="dcterms:W3CDTF">2011-01-18T16:45:16Z</dcterms:created>
  <dcterms:modified xsi:type="dcterms:W3CDTF">2018-02-20T19:45:45Z</dcterms:modified>
</cp:coreProperties>
</file>