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65" windowWidth="10500" windowHeight="2625"/>
  </bookViews>
  <sheets>
    <sheet name="With options + Lease cash" sheetId="4" r:id="rId1"/>
    <sheet name="With options without LC" sheetId="6" r:id="rId2"/>
    <sheet name="Sheet2" sheetId="2" r:id="rId3"/>
    <sheet name="Sheet3" sheetId="3" r:id="rId4"/>
  </sheets>
  <calcPr calcId="145621"/>
  <fileRecoveryPr repairLoad="1"/>
</workbook>
</file>

<file path=xl/calcChain.xml><?xml version="1.0" encoding="utf-8"?>
<calcChain xmlns="http://schemas.openxmlformats.org/spreadsheetml/2006/main">
  <c r="V28" i="6" l="1"/>
  <c r="V22" i="6"/>
  <c r="V16" i="6"/>
  <c r="V8" i="6"/>
  <c r="C26" i="4"/>
  <c r="C27" i="4"/>
  <c r="C28" i="4"/>
  <c r="C25" i="4"/>
  <c r="C22" i="4"/>
  <c r="C23" i="4"/>
  <c r="C24" i="4"/>
  <c r="C21" i="4"/>
  <c r="E21" i="4" s="1"/>
  <c r="F21" i="4" s="1"/>
  <c r="C17" i="4"/>
  <c r="C18" i="4"/>
  <c r="C19" i="4"/>
  <c r="C16" i="4"/>
  <c r="C13" i="4"/>
  <c r="C14" i="4"/>
  <c r="C15" i="4"/>
  <c r="C12" i="4"/>
  <c r="C28" i="6"/>
  <c r="C27" i="6"/>
  <c r="C26" i="6"/>
  <c r="C25" i="6"/>
  <c r="D24" i="6"/>
  <c r="C24" i="6"/>
  <c r="E24" i="6" s="1"/>
  <c r="F24" i="6" s="1"/>
  <c r="D23" i="6"/>
  <c r="C23" i="6"/>
  <c r="D22" i="6"/>
  <c r="C22" i="6"/>
  <c r="G22" i="6" s="1"/>
  <c r="D21" i="6"/>
  <c r="C21" i="6"/>
  <c r="E21" i="6" s="1"/>
  <c r="F21" i="6" s="1"/>
  <c r="D19" i="6"/>
  <c r="C19" i="6"/>
  <c r="E19" i="6" s="1"/>
  <c r="F19" i="6" s="1"/>
  <c r="D18" i="6"/>
  <c r="C18" i="6"/>
  <c r="G18" i="6" s="1"/>
  <c r="D17" i="6"/>
  <c r="C17" i="6"/>
  <c r="E17" i="6" s="1"/>
  <c r="F17" i="6" s="1"/>
  <c r="D16" i="6"/>
  <c r="C16" i="6"/>
  <c r="C15" i="6"/>
  <c r="C14" i="6"/>
  <c r="C13" i="6"/>
  <c r="C12" i="6"/>
  <c r="A7" i="6"/>
  <c r="D27" i="6" s="1"/>
  <c r="E6" i="6"/>
  <c r="F6" i="6" s="1"/>
  <c r="A4" i="6"/>
  <c r="D14" i="6" s="1"/>
  <c r="E3" i="6"/>
  <c r="F3" i="6" s="1"/>
  <c r="D24" i="4"/>
  <c r="E24" i="4"/>
  <c r="F24" i="4" s="1"/>
  <c r="D23" i="4"/>
  <c r="G23" i="4" s="1"/>
  <c r="D22" i="4"/>
  <c r="E22" i="4" s="1"/>
  <c r="F22" i="4" s="1"/>
  <c r="D21" i="4"/>
  <c r="D19" i="4"/>
  <c r="D18" i="4"/>
  <c r="D17" i="4"/>
  <c r="E17" i="4" s="1"/>
  <c r="F17" i="4" s="1"/>
  <c r="G17" i="4"/>
  <c r="D16" i="4"/>
  <c r="V28" i="4"/>
  <c r="V22" i="4"/>
  <c r="V16" i="4"/>
  <c r="A7" i="4"/>
  <c r="D27" i="4" s="1"/>
  <c r="V8" i="4"/>
  <c r="E6" i="4"/>
  <c r="F6" i="4" s="1"/>
  <c r="A4" i="4"/>
  <c r="D12" i="4" s="1"/>
  <c r="E12" i="4" s="1"/>
  <c r="F12" i="4" s="1"/>
  <c r="E3" i="4"/>
  <c r="F3" i="4" s="1"/>
  <c r="G23" i="6" l="1"/>
  <c r="E16" i="6"/>
  <c r="F16" i="6" s="1"/>
  <c r="G14" i="6"/>
  <c r="G17" i="6"/>
  <c r="E27" i="4"/>
  <c r="F27" i="4" s="1"/>
  <c r="E16" i="4"/>
  <c r="F16" i="4" s="1"/>
  <c r="E18" i="4"/>
  <c r="F18" i="4" s="1"/>
  <c r="E23" i="4"/>
  <c r="F23" i="4" s="1"/>
  <c r="D25" i="4"/>
  <c r="E25" i="4" s="1"/>
  <c r="F25" i="4" s="1"/>
  <c r="D15" i="4"/>
  <c r="E19" i="4"/>
  <c r="F19" i="4" s="1"/>
  <c r="D26" i="4"/>
  <c r="G26" i="4" s="1"/>
  <c r="E26" i="4"/>
  <c r="F26" i="4" s="1"/>
  <c r="H26" i="4" s="1"/>
  <c r="N26" i="4" s="1"/>
  <c r="H23" i="4"/>
  <c r="N23" i="4" s="1"/>
  <c r="G15" i="4"/>
  <c r="H17" i="6"/>
  <c r="N17" i="6" s="1"/>
  <c r="G27" i="6"/>
  <c r="D13" i="6"/>
  <c r="E13" i="6" s="1"/>
  <c r="F13" i="6" s="1"/>
  <c r="E14" i="6"/>
  <c r="F14" i="6" s="1"/>
  <c r="G16" i="6"/>
  <c r="H16" i="6" s="1"/>
  <c r="N16" i="6" s="1"/>
  <c r="E18" i="6"/>
  <c r="F18" i="6" s="1"/>
  <c r="H18" i="6" s="1"/>
  <c r="N18" i="6" s="1"/>
  <c r="G21" i="6"/>
  <c r="H21" i="6" s="1"/>
  <c r="N21" i="6" s="1"/>
  <c r="E23" i="6"/>
  <c r="F23" i="6" s="1"/>
  <c r="H23" i="6" s="1"/>
  <c r="N23" i="6" s="1"/>
  <c r="G25" i="6"/>
  <c r="D26" i="6"/>
  <c r="G26" i="6" s="1"/>
  <c r="E27" i="6"/>
  <c r="F27" i="6" s="1"/>
  <c r="D12" i="6"/>
  <c r="E12" i="6" s="1"/>
  <c r="F12" i="6" s="1"/>
  <c r="G19" i="6"/>
  <c r="H19" i="6" s="1"/>
  <c r="N19" i="6" s="1"/>
  <c r="E22" i="6"/>
  <c r="F22" i="6" s="1"/>
  <c r="H22" i="6" s="1"/>
  <c r="N22" i="6" s="1"/>
  <c r="G24" i="6"/>
  <c r="H24" i="6" s="1"/>
  <c r="N24" i="6" s="1"/>
  <c r="D25" i="6"/>
  <c r="E25" i="6" s="1"/>
  <c r="F25" i="6" s="1"/>
  <c r="D15" i="6"/>
  <c r="E15" i="6" s="1"/>
  <c r="F15" i="6" s="1"/>
  <c r="D28" i="6"/>
  <c r="E28" i="6" s="1"/>
  <c r="F28" i="6" s="1"/>
  <c r="G16" i="4"/>
  <c r="H16" i="4" s="1"/>
  <c r="N16" i="4" s="1"/>
  <c r="G19" i="4"/>
  <c r="H19" i="4" s="1"/>
  <c r="N19" i="4" s="1"/>
  <c r="G21" i="4"/>
  <c r="H21" i="4" s="1"/>
  <c r="N21" i="4" s="1"/>
  <c r="G12" i="4"/>
  <c r="H12" i="4" s="1"/>
  <c r="N12" i="4" s="1"/>
  <c r="E15" i="4"/>
  <c r="F15" i="4" s="1"/>
  <c r="H17" i="4"/>
  <c r="N17" i="4" s="1"/>
  <c r="G22" i="4"/>
  <c r="H22" i="4" s="1"/>
  <c r="N22" i="4" s="1"/>
  <c r="G25" i="4"/>
  <c r="H25" i="4" s="1"/>
  <c r="N25" i="4" s="1"/>
  <c r="G27" i="4"/>
  <c r="H27" i="4" s="1"/>
  <c r="N27" i="4" s="1"/>
  <c r="G18" i="4"/>
  <c r="H18" i="4" s="1"/>
  <c r="N18" i="4" s="1"/>
  <c r="D13" i="4"/>
  <c r="E13" i="4" s="1"/>
  <c r="F13" i="4" s="1"/>
  <c r="D14" i="4"/>
  <c r="E14" i="4" s="1"/>
  <c r="F14" i="4" s="1"/>
  <c r="D28" i="4"/>
  <c r="G28" i="4" s="1"/>
  <c r="G24" i="4"/>
  <c r="H24" i="4" s="1"/>
  <c r="N24" i="4" s="1"/>
  <c r="B26" i="2"/>
  <c r="B20" i="2"/>
  <c r="B14" i="2"/>
  <c r="B6" i="2"/>
  <c r="G28" i="6" l="1"/>
  <c r="H25" i="6"/>
  <c r="N25" i="6" s="1"/>
  <c r="H14" i="6"/>
  <c r="N14" i="6" s="1"/>
  <c r="H15" i="4"/>
  <c r="N15" i="4" s="1"/>
  <c r="E26" i="6"/>
  <c r="F26" i="6" s="1"/>
  <c r="H26" i="6" s="1"/>
  <c r="N26" i="6" s="1"/>
  <c r="G15" i="6"/>
  <c r="H15" i="6" s="1"/>
  <c r="N15" i="6" s="1"/>
  <c r="G12" i="6"/>
  <c r="H12" i="6" s="1"/>
  <c r="N12" i="6" s="1"/>
  <c r="H27" i="6"/>
  <c r="N27" i="6" s="1"/>
  <c r="G13" i="6"/>
  <c r="H13" i="6" s="1"/>
  <c r="N13" i="6" s="1"/>
  <c r="H28" i="6"/>
  <c r="N28" i="6" s="1"/>
  <c r="E28" i="4"/>
  <c r="F28" i="4" s="1"/>
  <c r="H28" i="4" s="1"/>
  <c r="N28" i="4" s="1"/>
  <c r="G13" i="4"/>
  <c r="H13" i="4" s="1"/>
  <c r="N13" i="4" s="1"/>
  <c r="G14" i="4"/>
  <c r="H14" i="4" s="1"/>
  <c r="N14" i="4" s="1"/>
</calcChain>
</file>

<file path=xl/sharedStrings.xml><?xml version="1.0" encoding="utf-8"?>
<sst xmlns="http://schemas.openxmlformats.org/spreadsheetml/2006/main" count="151" uniqueCount="41">
  <si>
    <t>Capitalized Cost</t>
  </si>
  <si>
    <t>Residual Value</t>
  </si>
  <si>
    <t>Total Depreciation</t>
  </si>
  <si>
    <t>Monthly Depreciation</t>
  </si>
  <si>
    <t>Interest Charges</t>
  </si>
  <si>
    <t>Pre-Tax Monthly Payment</t>
  </si>
  <si>
    <t>MSRP</t>
  </si>
  <si>
    <t>Base Invoice</t>
  </si>
  <si>
    <t>Destination</t>
  </si>
  <si>
    <t>Advertising</t>
  </si>
  <si>
    <t>Selling Price</t>
  </si>
  <si>
    <t>Total Dealer Invoice</t>
  </si>
  <si>
    <t>Down Payment</t>
  </si>
  <si>
    <t>RV</t>
  </si>
  <si>
    <t>MF</t>
  </si>
  <si>
    <t>Term</t>
  </si>
  <si>
    <t>Monthly Payment</t>
  </si>
  <si>
    <t>Bank Fee</t>
  </si>
  <si>
    <t>Accessories</t>
  </si>
  <si>
    <t>Miles</t>
  </si>
  <si>
    <t>Package</t>
  </si>
  <si>
    <t>3.5 SH-AWD/TECH</t>
  </si>
  <si>
    <t>3.5 SH-AWD/ADV</t>
  </si>
  <si>
    <t>2015 TLX 3.5 SH-AWD/TECH or ADV</t>
  </si>
  <si>
    <t>Total Dealer Invoice minus Advertising</t>
  </si>
  <si>
    <t>Rear Splash Guard</t>
  </si>
  <si>
    <t>Body Side Molding</t>
  </si>
  <si>
    <t>FrontSplash Guard</t>
  </si>
  <si>
    <t>Remote Eng Start</t>
  </si>
  <si>
    <t>Spare Tire</t>
  </si>
  <si>
    <t>Rear Underbody Spoiler</t>
  </si>
  <si>
    <t>Side Underbody Spoiler</t>
  </si>
  <si>
    <t>Aero Kit</t>
  </si>
  <si>
    <t>Front Underbody Spoiler</t>
  </si>
  <si>
    <t>Lease cash (LC)</t>
  </si>
  <si>
    <t xml:space="preserve"> + $1,717 tax est</t>
  </si>
  <si>
    <t>My Price</t>
  </si>
  <si>
    <t>Options / Accessories</t>
  </si>
  <si>
    <r>
      <t>3.5 SH-AWD/</t>
    </r>
    <r>
      <rPr>
        <b/>
        <u/>
        <sz val="11"/>
        <color theme="1"/>
        <rFont val="Calibri"/>
        <family val="2"/>
        <scheme val="minor"/>
      </rPr>
      <t>TECH</t>
    </r>
    <r>
      <rPr>
        <b/>
        <sz val="11"/>
        <color theme="1"/>
        <rFont val="Calibri"/>
        <family val="2"/>
        <scheme val="minor"/>
      </rPr>
      <t xml:space="preserve">
10,000 / 36M / 0.55 / 0.00026                                      
Rows 12-15: w/options+Lease cash (LC) - (bank fee, options &amp; $1717 tax capitalized)
Rows 16-19: w/options+Lease cash (LC) - (options capitalized), (bank fee &amp; $1717 paid upfront)</t>
    </r>
  </si>
  <si>
    <r>
      <t>3.5 SH-AWD/</t>
    </r>
    <r>
      <rPr>
        <b/>
        <u/>
        <sz val="11"/>
        <rFont val="Calibri"/>
        <family val="2"/>
        <scheme val="minor"/>
      </rPr>
      <t>ADV</t>
    </r>
    <r>
      <rPr>
        <b/>
        <sz val="11"/>
        <rFont val="Calibri"/>
        <family val="2"/>
        <scheme val="minor"/>
      </rPr>
      <t xml:space="preserve">
10,000 / 36M / 0.53 / 0.00026
Rows 21-24: w/options+Lease cash (LC) - (bank fee, options &amp; $1717 tax capitalized)
Rows 25-28: w/options+Lease cash (LC) - (options capitalized), (bank fee &amp; $1717 paid upfront)</t>
    </r>
  </si>
  <si>
    <t>Taxes 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</si>
</sst>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#,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165" fontId="0" fillId="0" borderId="0" xfId="0" applyNumberFormat="1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165" fontId="0" fillId="0" borderId="5" xfId="0" applyNumberFormat="1" applyBorder="1" applyAlignment="1">
      <alignment horizontal="center" vertical="top" wrapText="1"/>
    </xf>
    <xf numFmtId="165" fontId="0" fillId="0" borderId="6" xfId="0" applyNumberForma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 vertical="top" wrapText="1"/>
    </xf>
    <xf numFmtId="165" fontId="0" fillId="0" borderId="11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 vertical="top" wrapText="1"/>
    </xf>
    <xf numFmtId="165" fontId="1" fillId="4" borderId="13" xfId="0" applyNumberFormat="1" applyFont="1" applyFill="1" applyBorder="1" applyAlignment="1">
      <alignment horizontal="center" vertical="top" wrapText="1"/>
    </xf>
    <xf numFmtId="165" fontId="1" fillId="4" borderId="14" xfId="0" applyNumberFormat="1" applyFont="1" applyFill="1" applyBorder="1" applyAlignment="1">
      <alignment horizontal="center" vertical="top" wrapText="1"/>
    </xf>
    <xf numFmtId="165" fontId="0" fillId="4" borderId="15" xfId="0" applyNumberFormat="1" applyFill="1" applyBorder="1" applyAlignment="1">
      <alignment horizontal="center" vertical="top" wrapText="1"/>
    </xf>
    <xf numFmtId="165" fontId="0" fillId="0" borderId="2" xfId="0" applyNumberFormat="1" applyBorder="1" applyAlignment="1">
      <alignment horizontal="center" vertical="top" wrapText="1"/>
    </xf>
    <xf numFmtId="165" fontId="0" fillId="0" borderId="3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 wrapText="1"/>
    </xf>
    <xf numFmtId="165" fontId="0" fillId="0" borderId="4" xfId="0" applyNumberForma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top" wrapText="1"/>
    </xf>
    <xf numFmtId="165" fontId="0" fillId="4" borderId="14" xfId="0" applyNumberFormat="1" applyFill="1" applyBorder="1" applyAlignment="1">
      <alignment horizontal="center" vertical="top" wrapText="1"/>
    </xf>
    <xf numFmtId="165" fontId="2" fillId="2" borderId="19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3" fontId="1" fillId="4" borderId="14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164" fontId="0" fillId="0" borderId="30" xfId="0" applyNumberFormat="1" applyBorder="1" applyAlignment="1">
      <alignment horizontal="center" vertical="top" wrapText="1"/>
    </xf>
    <xf numFmtId="165" fontId="0" fillId="2" borderId="22" xfId="0" applyNumberFormat="1" applyFill="1" applyBorder="1" applyAlignment="1">
      <alignment horizontal="center" vertical="top" wrapText="1"/>
    </xf>
    <xf numFmtId="165" fontId="0" fillId="2" borderId="23" xfId="0" applyNumberFormat="1" applyFill="1" applyBorder="1" applyAlignment="1">
      <alignment horizontal="center" vertical="top" wrapText="1"/>
    </xf>
    <xf numFmtId="3" fontId="0" fillId="2" borderId="23" xfId="0" applyNumberFormat="1" applyFill="1" applyBorder="1" applyAlignment="1">
      <alignment horizontal="center" vertical="top" wrapText="1"/>
    </xf>
    <xf numFmtId="165" fontId="0" fillId="2" borderId="24" xfId="0" applyNumberFormat="1" applyFill="1" applyBorder="1" applyAlignment="1">
      <alignment horizontal="center" vertical="top" wrapText="1"/>
    </xf>
    <xf numFmtId="3" fontId="0" fillId="0" borderId="3" xfId="0" applyNumberFormat="1" applyBorder="1" applyAlignment="1">
      <alignment horizontal="center" vertical="top" wrapText="1"/>
    </xf>
    <xf numFmtId="165" fontId="1" fillId="3" borderId="33" xfId="0" applyNumberFormat="1" applyFont="1" applyFill="1" applyBorder="1" applyAlignment="1">
      <alignment horizontal="center" vertical="top" wrapText="1"/>
    </xf>
    <xf numFmtId="165" fontId="1" fillId="0" borderId="34" xfId="0" applyNumberFormat="1" applyFont="1" applyBorder="1" applyAlignment="1">
      <alignment horizontal="center" vertical="top" wrapText="1"/>
    </xf>
    <xf numFmtId="165" fontId="1" fillId="0" borderId="36" xfId="0" applyNumberFormat="1" applyFont="1" applyBorder="1" applyAlignment="1">
      <alignment horizontal="center" vertical="top" wrapText="1"/>
    </xf>
    <xf numFmtId="165" fontId="1" fillId="0" borderId="37" xfId="0" applyNumberFormat="1" applyFont="1" applyBorder="1" applyAlignment="1">
      <alignment horizontal="center" vertical="top" wrapText="1"/>
    </xf>
    <xf numFmtId="3" fontId="0" fillId="6" borderId="5" xfId="0" applyNumberFormat="1" applyFill="1" applyBorder="1" applyAlignment="1">
      <alignment horizontal="center" vertical="top" wrapText="1"/>
    </xf>
    <xf numFmtId="3" fontId="0" fillId="6" borderId="1" xfId="0" applyNumberFormat="1" applyFill="1" applyBorder="1" applyAlignment="1">
      <alignment horizontal="center" vertical="top" wrapText="1"/>
    </xf>
    <xf numFmtId="4" fontId="0" fillId="6" borderId="11" xfId="0" applyNumberFormat="1" applyFill="1" applyBorder="1" applyAlignment="1">
      <alignment horizontal="center" vertical="top" wrapText="1"/>
    </xf>
    <xf numFmtId="3" fontId="0" fillId="6" borderId="7" xfId="0" applyNumberFormat="1" applyFill="1" applyBorder="1" applyAlignment="1">
      <alignment horizontal="center" vertical="top" wrapText="1"/>
    </xf>
    <xf numFmtId="3" fontId="0" fillId="6" borderId="8" xfId="0" applyNumberFormat="1" applyFill="1" applyBorder="1" applyAlignment="1">
      <alignment horizontal="center" vertical="top" wrapText="1"/>
    </xf>
    <xf numFmtId="4" fontId="0" fillId="6" borderId="25" xfId="0" applyNumberFormat="1" applyFill="1" applyBorder="1" applyAlignment="1">
      <alignment horizontal="center" vertical="top" wrapText="1"/>
    </xf>
    <xf numFmtId="165" fontId="0" fillId="6" borderId="5" xfId="0" applyNumberFormat="1" applyFill="1" applyBorder="1" applyAlignment="1">
      <alignment horizontal="center" vertical="top" wrapText="1"/>
    </xf>
    <xf numFmtId="165" fontId="0" fillId="6" borderId="1" xfId="0" applyNumberFormat="1" applyFill="1" applyBorder="1" applyAlignment="1">
      <alignment horizontal="center" vertical="top" wrapText="1"/>
    </xf>
    <xf numFmtId="165" fontId="0" fillId="6" borderId="28" xfId="0" applyNumberFormat="1" applyFill="1" applyBorder="1" applyAlignment="1">
      <alignment horizontal="center" vertical="top" wrapText="1"/>
    </xf>
    <xf numFmtId="3" fontId="0" fillId="6" borderId="11" xfId="0" applyNumberFormat="1" applyFill="1" applyBorder="1" applyAlignment="1">
      <alignment horizontal="center" vertical="top" wrapText="1"/>
    </xf>
    <xf numFmtId="165" fontId="0" fillId="6" borderId="7" xfId="0" applyNumberFormat="1" applyFill="1" applyBorder="1" applyAlignment="1">
      <alignment horizontal="center" vertical="top" wrapText="1"/>
    </xf>
    <xf numFmtId="165" fontId="0" fillId="6" borderId="8" xfId="0" applyNumberFormat="1" applyFill="1" applyBorder="1" applyAlignment="1">
      <alignment horizontal="center" vertical="top" wrapText="1"/>
    </xf>
    <xf numFmtId="165" fontId="0" fillId="6" borderId="29" xfId="0" applyNumberFormat="1" applyFill="1" applyBorder="1" applyAlignment="1">
      <alignment horizontal="center" vertical="top" wrapText="1"/>
    </xf>
    <xf numFmtId="165" fontId="0" fillId="5" borderId="5" xfId="0" applyNumberFormat="1" applyFill="1" applyBorder="1" applyAlignment="1">
      <alignment horizontal="center" vertical="top" wrapText="1"/>
    </xf>
    <xf numFmtId="165" fontId="0" fillId="5" borderId="1" xfId="0" applyNumberFormat="1" applyFill="1" applyBorder="1" applyAlignment="1">
      <alignment horizontal="center" vertical="top" wrapText="1"/>
    </xf>
    <xf numFmtId="3" fontId="0" fillId="5" borderId="1" xfId="0" applyNumberFormat="1" applyFill="1" applyBorder="1" applyAlignment="1">
      <alignment horizontal="center" vertical="top" wrapText="1"/>
    </xf>
    <xf numFmtId="165" fontId="0" fillId="5" borderId="7" xfId="0" applyNumberFormat="1" applyFill="1" applyBorder="1" applyAlignment="1">
      <alignment horizontal="center" vertical="top" wrapText="1"/>
    </xf>
    <xf numFmtId="165" fontId="0" fillId="5" borderId="8" xfId="0" applyNumberFormat="1" applyFill="1" applyBorder="1" applyAlignment="1">
      <alignment horizontal="center" vertical="top" wrapText="1"/>
    </xf>
    <xf numFmtId="3" fontId="0" fillId="5" borderId="8" xfId="0" applyNumberFormat="1" applyFill="1" applyBorder="1" applyAlignment="1">
      <alignment horizontal="center" vertical="top" wrapText="1"/>
    </xf>
    <xf numFmtId="165" fontId="0" fillId="7" borderId="2" xfId="0" applyNumberFormat="1" applyFill="1" applyBorder="1" applyAlignment="1">
      <alignment horizontal="center" vertical="top" wrapText="1"/>
    </xf>
    <xf numFmtId="165" fontId="0" fillId="7" borderId="3" xfId="0" applyNumberFormat="1" applyFill="1" applyBorder="1" applyAlignment="1">
      <alignment horizontal="center" vertical="top" wrapText="1"/>
    </xf>
    <xf numFmtId="165" fontId="0" fillId="7" borderId="27" xfId="0" applyNumberFormat="1" applyFill="1" applyBorder="1" applyAlignment="1">
      <alignment horizontal="center" vertical="top" wrapText="1"/>
    </xf>
    <xf numFmtId="3" fontId="0" fillId="7" borderId="2" xfId="0" applyNumberFormat="1" applyFill="1" applyBorder="1" applyAlignment="1">
      <alignment horizontal="center" vertical="top" wrapText="1"/>
    </xf>
    <xf numFmtId="3" fontId="0" fillId="7" borderId="3" xfId="0" applyNumberFormat="1" applyFill="1" applyBorder="1" applyAlignment="1">
      <alignment horizontal="center" vertical="top" wrapText="1"/>
    </xf>
    <xf numFmtId="4" fontId="0" fillId="7" borderId="3" xfId="0" applyNumberFormat="1" applyFill="1" applyBorder="1" applyAlignment="1">
      <alignment horizontal="center" vertical="top" wrapText="1"/>
    </xf>
    <xf numFmtId="165" fontId="0" fillId="7" borderId="5" xfId="0" applyNumberFormat="1" applyFill="1" applyBorder="1" applyAlignment="1">
      <alignment horizontal="center" vertical="top" wrapText="1"/>
    </xf>
    <xf numFmtId="165" fontId="0" fillId="7" borderId="1" xfId="0" applyNumberFormat="1" applyFill="1" applyBorder="1" applyAlignment="1">
      <alignment horizontal="center" vertical="top" wrapText="1"/>
    </xf>
    <xf numFmtId="165" fontId="0" fillId="7" borderId="28" xfId="0" applyNumberFormat="1" applyFill="1" applyBorder="1" applyAlignment="1">
      <alignment horizontal="center" vertical="top" wrapText="1"/>
    </xf>
    <xf numFmtId="3" fontId="0" fillId="7" borderId="5" xfId="0" applyNumberFormat="1" applyFill="1" applyBorder="1" applyAlignment="1">
      <alignment horizontal="center" vertical="top" wrapText="1"/>
    </xf>
    <xf numFmtId="3" fontId="0" fillId="7" borderId="1" xfId="0" applyNumberFormat="1" applyFill="1" applyBorder="1" applyAlignment="1">
      <alignment horizontal="center" vertical="top" wrapText="1"/>
    </xf>
    <xf numFmtId="4" fontId="0" fillId="7" borderId="11" xfId="0" applyNumberFormat="1" applyFill="1" applyBorder="1" applyAlignment="1">
      <alignment horizontal="center" vertical="top" wrapText="1"/>
    </xf>
    <xf numFmtId="3" fontId="0" fillId="7" borderId="11" xfId="0" applyNumberFormat="1" applyFill="1" applyBorder="1" applyAlignment="1">
      <alignment horizontal="center" vertical="top" wrapText="1"/>
    </xf>
    <xf numFmtId="165" fontId="0" fillId="7" borderId="7" xfId="0" applyNumberFormat="1" applyFill="1" applyBorder="1" applyAlignment="1">
      <alignment horizontal="center" vertical="top" wrapText="1"/>
    </xf>
    <xf numFmtId="165" fontId="0" fillId="7" borderId="8" xfId="0" applyNumberFormat="1" applyFill="1" applyBorder="1" applyAlignment="1">
      <alignment horizontal="center" vertical="top" wrapText="1"/>
    </xf>
    <xf numFmtId="165" fontId="0" fillId="7" borderId="29" xfId="0" applyNumberFormat="1" applyFill="1" applyBorder="1" applyAlignment="1">
      <alignment horizontal="center" vertical="top" wrapText="1"/>
    </xf>
    <xf numFmtId="3" fontId="0" fillId="7" borderId="7" xfId="0" applyNumberFormat="1" applyFill="1" applyBorder="1" applyAlignment="1">
      <alignment horizontal="center" vertical="top" wrapText="1"/>
    </xf>
    <xf numFmtId="3" fontId="0" fillId="7" borderId="8" xfId="0" applyNumberFormat="1" applyFill="1" applyBorder="1" applyAlignment="1">
      <alignment horizontal="center" vertical="top" wrapText="1"/>
    </xf>
    <xf numFmtId="4" fontId="0" fillId="7" borderId="25" xfId="0" applyNumberFormat="1" applyFill="1" applyBorder="1" applyAlignment="1">
      <alignment horizontal="center" vertical="top" wrapText="1"/>
    </xf>
    <xf numFmtId="3" fontId="0" fillId="8" borderId="1" xfId="0" applyNumberFormat="1" applyFill="1" applyBorder="1" applyAlignment="1">
      <alignment horizontal="center" vertical="top" wrapText="1"/>
    </xf>
    <xf numFmtId="3" fontId="0" fillId="9" borderId="11" xfId="0" applyNumberFormat="1" applyFill="1" applyBorder="1" applyAlignment="1">
      <alignment horizontal="center" vertical="top" wrapText="1"/>
    </xf>
    <xf numFmtId="3" fontId="0" fillId="10" borderId="3" xfId="0" applyNumberFormat="1" applyFill="1" applyBorder="1" applyAlignment="1">
      <alignment horizontal="center" vertical="top" wrapText="1"/>
    </xf>
    <xf numFmtId="4" fontId="0" fillId="10" borderId="3" xfId="0" applyNumberFormat="1" applyFill="1" applyBorder="1" applyAlignment="1">
      <alignment horizontal="center" vertical="top" wrapText="1"/>
    </xf>
    <xf numFmtId="166" fontId="0" fillId="10" borderId="4" xfId="0" applyNumberFormat="1" applyFill="1" applyBorder="1" applyAlignment="1">
      <alignment horizontal="center" vertical="top" wrapText="1"/>
    </xf>
    <xf numFmtId="3" fontId="0" fillId="10" borderId="11" xfId="0" applyNumberFormat="1" applyFill="1" applyBorder="1" applyAlignment="1">
      <alignment horizontal="center" vertical="top" wrapText="1"/>
    </xf>
    <xf numFmtId="4" fontId="0" fillId="10" borderId="11" xfId="0" applyNumberFormat="1" applyFill="1" applyBorder="1" applyAlignment="1">
      <alignment horizontal="center" vertical="top" wrapText="1"/>
    </xf>
    <xf numFmtId="166" fontId="0" fillId="10" borderId="6" xfId="0" applyNumberFormat="1" applyFill="1" applyBorder="1" applyAlignment="1">
      <alignment horizontal="center" vertical="top" wrapText="1"/>
    </xf>
    <xf numFmtId="3" fontId="0" fillId="10" borderId="25" xfId="0" applyNumberFormat="1" applyFill="1" applyBorder="1" applyAlignment="1">
      <alignment horizontal="center" vertical="top" wrapText="1"/>
    </xf>
    <xf numFmtId="4" fontId="0" fillId="10" borderId="25" xfId="0" applyNumberFormat="1" applyFill="1" applyBorder="1" applyAlignment="1">
      <alignment horizontal="center" vertical="top" wrapText="1"/>
    </xf>
    <xf numFmtId="166" fontId="0" fillId="10" borderId="9" xfId="0" applyNumberFormat="1" applyFill="1" applyBorder="1" applyAlignment="1">
      <alignment horizontal="center" vertical="top" wrapText="1"/>
    </xf>
    <xf numFmtId="164" fontId="0" fillId="10" borderId="11" xfId="0" applyNumberFormat="1" applyFill="1" applyBorder="1" applyAlignment="1">
      <alignment horizontal="center" vertical="top" wrapText="1"/>
    </xf>
    <xf numFmtId="164" fontId="0" fillId="10" borderId="1" xfId="0" applyNumberFormat="1" applyFill="1" applyBorder="1" applyAlignment="1">
      <alignment horizontal="center" vertical="top" wrapText="1"/>
    </xf>
    <xf numFmtId="3" fontId="0" fillId="10" borderId="1" xfId="0" applyNumberFormat="1" applyFill="1" applyBorder="1" applyAlignment="1">
      <alignment horizontal="center" vertical="top" wrapText="1"/>
    </xf>
    <xf numFmtId="164" fontId="0" fillId="9" borderId="1" xfId="0" applyNumberFormat="1" applyFill="1" applyBorder="1" applyAlignment="1">
      <alignment horizontal="center" vertical="top" wrapText="1"/>
    </xf>
    <xf numFmtId="3" fontId="0" fillId="9" borderId="1" xfId="0" applyNumberFormat="1" applyFill="1" applyBorder="1" applyAlignment="1">
      <alignment horizontal="center" vertical="top" wrapText="1"/>
    </xf>
    <xf numFmtId="164" fontId="0" fillId="9" borderId="11" xfId="0" applyNumberFormat="1" applyFill="1" applyBorder="1" applyAlignment="1">
      <alignment horizontal="center" vertical="top" wrapText="1"/>
    </xf>
    <xf numFmtId="164" fontId="0" fillId="9" borderId="30" xfId="0" applyNumberFormat="1" applyFill="1" applyBorder="1" applyAlignment="1">
      <alignment horizontal="center" vertical="top" wrapText="1"/>
    </xf>
    <xf numFmtId="164" fontId="0" fillId="11" borderId="1" xfId="0" applyNumberFormat="1" applyFill="1" applyBorder="1" applyAlignment="1">
      <alignment horizontal="center" vertical="top" wrapText="1"/>
    </xf>
    <xf numFmtId="3" fontId="0" fillId="11" borderId="1" xfId="0" applyNumberFormat="1" applyFill="1" applyBorder="1" applyAlignment="1">
      <alignment horizontal="center" vertical="top" wrapText="1"/>
    </xf>
    <xf numFmtId="164" fontId="0" fillId="11" borderId="30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3" fontId="0" fillId="0" borderId="1" xfId="0" applyNumberFormat="1" applyFill="1" applyBorder="1" applyAlignment="1">
      <alignment horizontal="center" vertical="top" wrapText="1"/>
    </xf>
    <xf numFmtId="3" fontId="0" fillId="10" borderId="34" xfId="0" applyNumberFormat="1" applyFill="1" applyBorder="1" applyAlignment="1">
      <alignment horizontal="center" vertical="top" wrapText="1"/>
    </xf>
    <xf numFmtId="3" fontId="0" fillId="10" borderId="30" xfId="0" applyNumberFormat="1" applyFill="1" applyBorder="1" applyAlignment="1">
      <alignment horizontal="center" vertical="top" wrapText="1"/>
    </xf>
    <xf numFmtId="3" fontId="0" fillId="10" borderId="35" xfId="0" applyNumberFormat="1" applyFill="1" applyBorder="1" applyAlignment="1">
      <alignment horizontal="center" vertical="top" wrapText="1"/>
    </xf>
    <xf numFmtId="164" fontId="0" fillId="0" borderId="11" xfId="0" applyNumberFormat="1" applyFill="1" applyBorder="1" applyAlignment="1">
      <alignment horizontal="center" vertical="top" wrapText="1"/>
    </xf>
    <xf numFmtId="3" fontId="0" fillId="0" borderId="11" xfId="0" applyNumberFormat="1" applyFill="1" applyBorder="1" applyAlignment="1">
      <alignment horizontal="center" vertical="top" wrapText="1"/>
    </xf>
    <xf numFmtId="164" fontId="0" fillId="5" borderId="1" xfId="0" applyNumberFormat="1" applyFill="1" applyBorder="1" applyAlignment="1">
      <alignment horizontal="center" vertical="top" wrapText="1"/>
    </xf>
    <xf numFmtId="164" fontId="0" fillId="5" borderId="11" xfId="0" applyNumberFormat="1" applyFill="1" applyBorder="1" applyAlignment="1">
      <alignment horizontal="center" vertical="top" wrapText="1"/>
    </xf>
    <xf numFmtId="164" fontId="0" fillId="5" borderId="8" xfId="0" applyNumberFormat="1" applyFill="1" applyBorder="1" applyAlignment="1">
      <alignment horizontal="center" vertical="top" wrapText="1"/>
    </xf>
    <xf numFmtId="164" fontId="0" fillId="0" borderId="3" xfId="0" applyNumberFormat="1" applyFill="1" applyBorder="1" applyAlignment="1">
      <alignment horizontal="center" vertical="top" wrapText="1"/>
    </xf>
    <xf numFmtId="3" fontId="0" fillId="0" borderId="3" xfId="0" applyNumberFormat="1" applyFill="1" applyBorder="1" applyAlignment="1">
      <alignment horizontal="center" vertical="top" wrapText="1"/>
    </xf>
    <xf numFmtId="165" fontId="0" fillId="5" borderId="6" xfId="0" applyNumberFormat="1" applyFill="1" applyBorder="1" applyAlignment="1">
      <alignment horizontal="center" vertical="top" wrapText="1"/>
    </xf>
    <xf numFmtId="165" fontId="0" fillId="5" borderId="9" xfId="0" applyNumberFormat="1" applyFill="1" applyBorder="1" applyAlignment="1">
      <alignment horizontal="center" vertical="top" wrapText="1"/>
    </xf>
    <xf numFmtId="164" fontId="0" fillId="8" borderId="30" xfId="0" applyNumberFormat="1" applyFill="1" applyBorder="1" applyAlignment="1">
      <alignment horizontal="center" vertical="top" wrapText="1"/>
    </xf>
    <xf numFmtId="165" fontId="0" fillId="5" borderId="16" xfId="0" applyNumberFormat="1" applyFill="1" applyBorder="1" applyAlignment="1">
      <alignment horizontal="center" vertical="top" wrapText="1"/>
    </xf>
    <xf numFmtId="165" fontId="0" fillId="5" borderId="17" xfId="0" applyNumberFormat="1" applyFill="1" applyBorder="1" applyAlignment="1">
      <alignment horizontal="center" vertical="top" wrapText="1"/>
    </xf>
    <xf numFmtId="164" fontId="0" fillId="5" borderId="17" xfId="0" applyNumberFormat="1" applyFill="1" applyBorder="1" applyAlignment="1">
      <alignment horizontal="center" vertical="top" wrapText="1"/>
    </xf>
    <xf numFmtId="3" fontId="0" fillId="5" borderId="17" xfId="0" applyNumberFormat="1" applyFill="1" applyBorder="1" applyAlignment="1">
      <alignment horizontal="center" vertical="top" wrapText="1"/>
    </xf>
    <xf numFmtId="165" fontId="0" fillId="5" borderId="18" xfId="0" applyNumberFormat="1" applyFill="1" applyBorder="1" applyAlignment="1">
      <alignment horizontal="center" vertical="top" wrapText="1"/>
    </xf>
    <xf numFmtId="165" fontId="0" fillId="6" borderId="16" xfId="0" applyNumberFormat="1" applyFill="1" applyBorder="1" applyAlignment="1">
      <alignment horizontal="center" vertical="top" wrapText="1"/>
    </xf>
    <xf numFmtId="165" fontId="0" fillId="6" borderId="17" xfId="0" applyNumberFormat="1" applyFill="1" applyBorder="1" applyAlignment="1">
      <alignment horizontal="center" vertical="top" wrapText="1"/>
    </xf>
    <xf numFmtId="165" fontId="0" fillId="6" borderId="39" xfId="0" applyNumberFormat="1" applyFill="1" applyBorder="1" applyAlignment="1">
      <alignment horizontal="center" vertical="top" wrapText="1"/>
    </xf>
    <xf numFmtId="3" fontId="0" fillId="10" borderId="26" xfId="0" applyNumberFormat="1" applyFill="1" applyBorder="1" applyAlignment="1">
      <alignment horizontal="center" vertical="top" wrapText="1"/>
    </xf>
    <xf numFmtId="3" fontId="0" fillId="10" borderId="23" xfId="0" applyNumberFormat="1" applyFill="1" applyBorder="1" applyAlignment="1">
      <alignment horizontal="center" vertical="top" wrapText="1"/>
    </xf>
    <xf numFmtId="4" fontId="0" fillId="10" borderId="23" xfId="0" applyNumberFormat="1" applyFill="1" applyBorder="1" applyAlignment="1">
      <alignment horizontal="center" vertical="top" wrapText="1"/>
    </xf>
    <xf numFmtId="166" fontId="0" fillId="10" borderId="18" xfId="0" applyNumberFormat="1" applyFill="1" applyBorder="1" applyAlignment="1">
      <alignment horizontal="center" vertical="top" wrapText="1"/>
    </xf>
    <xf numFmtId="165" fontId="1" fillId="0" borderId="38" xfId="0" applyNumberFormat="1" applyFont="1" applyBorder="1" applyAlignment="1">
      <alignment horizontal="center" vertical="top" wrapText="1"/>
    </xf>
    <xf numFmtId="165" fontId="0" fillId="6" borderId="10" xfId="0" applyNumberFormat="1" applyFill="1" applyBorder="1" applyAlignment="1">
      <alignment horizontal="center" vertical="top" wrapText="1"/>
    </xf>
    <xf numFmtId="165" fontId="0" fillId="6" borderId="11" xfId="0" applyNumberFormat="1" applyFill="1" applyBorder="1" applyAlignment="1">
      <alignment horizontal="center" vertical="top" wrapText="1"/>
    </xf>
    <xf numFmtId="3" fontId="0" fillId="10" borderId="36" xfId="0" applyNumberFormat="1" applyFill="1" applyBorder="1" applyAlignment="1">
      <alignment horizontal="center" vertical="top" wrapText="1"/>
    </xf>
    <xf numFmtId="166" fontId="0" fillId="10" borderId="12" xfId="0" applyNumberFormat="1" applyFill="1" applyBorder="1" applyAlignment="1">
      <alignment horizontal="center" vertical="top" wrapText="1"/>
    </xf>
    <xf numFmtId="164" fontId="0" fillId="5" borderId="25" xfId="0" applyNumberFormat="1" applyFill="1" applyBorder="1" applyAlignment="1">
      <alignment horizontal="center" vertical="top" wrapText="1"/>
    </xf>
    <xf numFmtId="166" fontId="0" fillId="7" borderId="1" xfId="0" applyNumberFormat="1" applyFill="1" applyBorder="1" applyAlignment="1">
      <alignment horizontal="center" vertical="top" wrapText="1"/>
    </xf>
    <xf numFmtId="166" fontId="0" fillId="6" borderId="1" xfId="0" applyNumberFormat="1" applyFill="1" applyBorder="1" applyAlignment="1">
      <alignment horizontal="center" vertical="top" wrapText="1"/>
    </xf>
    <xf numFmtId="165" fontId="0" fillId="7" borderId="10" xfId="0" applyNumberFormat="1" applyFill="1" applyBorder="1" applyAlignment="1">
      <alignment horizontal="center" vertical="top" wrapText="1"/>
    </xf>
    <xf numFmtId="165" fontId="0" fillId="7" borderId="11" xfId="0" applyNumberFormat="1" applyFill="1" applyBorder="1" applyAlignment="1">
      <alignment horizontal="center" vertical="top" wrapText="1"/>
    </xf>
    <xf numFmtId="3" fontId="0" fillId="7" borderId="10" xfId="0" applyNumberFormat="1" applyFill="1" applyBorder="1" applyAlignment="1">
      <alignment horizontal="center" vertical="top" wrapText="1"/>
    </xf>
    <xf numFmtId="166" fontId="0" fillId="7" borderId="11" xfId="0" applyNumberFormat="1" applyFill="1" applyBorder="1" applyAlignment="1">
      <alignment horizontal="center" vertical="top" wrapText="1"/>
    </xf>
    <xf numFmtId="166" fontId="0" fillId="6" borderId="8" xfId="0" applyNumberFormat="1" applyFill="1" applyBorder="1" applyAlignment="1">
      <alignment horizontal="center" vertical="top" wrapText="1"/>
    </xf>
    <xf numFmtId="3" fontId="0" fillId="6" borderId="10" xfId="0" applyNumberFormat="1" applyFill="1" applyBorder="1" applyAlignment="1">
      <alignment horizontal="center" vertical="top" wrapText="1"/>
    </xf>
    <xf numFmtId="166" fontId="0" fillId="6" borderId="11" xfId="0" applyNumberFormat="1" applyFill="1" applyBorder="1" applyAlignment="1">
      <alignment horizontal="center" vertical="top" wrapText="1"/>
    </xf>
    <xf numFmtId="3" fontId="0" fillId="6" borderId="16" xfId="0" applyNumberFormat="1" applyFill="1" applyBorder="1" applyAlignment="1">
      <alignment horizontal="center" vertical="top" wrapText="1"/>
    </xf>
    <xf numFmtId="3" fontId="0" fillId="6" borderId="17" xfId="0" applyNumberFormat="1" applyFill="1" applyBorder="1" applyAlignment="1">
      <alignment horizontal="center" vertical="top" wrapText="1"/>
    </xf>
    <xf numFmtId="4" fontId="0" fillId="6" borderId="23" xfId="0" applyNumberFormat="1" applyFill="1" applyBorder="1" applyAlignment="1">
      <alignment horizontal="center" vertical="top" wrapText="1"/>
    </xf>
    <xf numFmtId="166" fontId="0" fillId="6" borderId="17" xfId="0" applyNumberFormat="1" applyFill="1" applyBorder="1" applyAlignment="1">
      <alignment horizontal="center" vertical="top" wrapText="1"/>
    </xf>
    <xf numFmtId="166" fontId="0" fillId="7" borderId="3" xfId="0" applyNumberFormat="1" applyFill="1" applyBorder="1" applyAlignment="1">
      <alignment horizontal="center" vertical="top" wrapText="1"/>
    </xf>
    <xf numFmtId="166" fontId="0" fillId="7" borderId="8" xfId="0" applyNumberFormat="1" applyFill="1" applyBorder="1" applyAlignment="1">
      <alignment horizontal="center" vertical="top" wrapText="1"/>
    </xf>
    <xf numFmtId="165" fontId="1" fillId="6" borderId="19" xfId="0" applyNumberFormat="1" applyFont="1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0" fillId="6" borderId="21" xfId="0" applyFill="1" applyBorder="1" applyAlignment="1">
      <alignment horizontal="center" vertical="top" wrapText="1"/>
    </xf>
    <xf numFmtId="165" fontId="3" fillId="7" borderId="19" xfId="0" applyNumberFormat="1" applyFont="1" applyFill="1" applyBorder="1" applyAlignment="1">
      <alignment horizontal="center" vertical="top" wrapText="1"/>
    </xf>
    <xf numFmtId="0" fontId="4" fillId="7" borderId="20" xfId="0" applyFont="1" applyFill="1" applyBorder="1" applyAlignment="1">
      <alignment horizontal="center" vertical="top" wrapText="1"/>
    </xf>
    <xf numFmtId="0" fontId="4" fillId="7" borderId="21" xfId="0" applyFont="1" applyFill="1" applyBorder="1" applyAlignment="1">
      <alignment horizontal="center" vertical="top" wrapText="1"/>
    </xf>
    <xf numFmtId="164" fontId="0" fillId="10" borderId="10" xfId="0" applyNumberFormat="1" applyFill="1" applyBorder="1" applyAlignment="1">
      <alignment horizontal="center" vertical="top" wrapText="1"/>
    </xf>
    <xf numFmtId="165" fontId="1" fillId="3" borderId="31" xfId="0" applyNumberFormat="1" applyFont="1" applyFill="1" applyBorder="1" applyAlignment="1">
      <alignment horizontal="center" vertical="top" wrapText="1"/>
    </xf>
    <xf numFmtId="165" fontId="1" fillId="3" borderId="25" xfId="0" applyNumberFormat="1" applyFont="1" applyFill="1" applyBorder="1" applyAlignment="1">
      <alignment horizontal="center" vertical="top" wrapText="1"/>
    </xf>
    <xf numFmtId="165" fontId="1" fillId="3" borderId="29" xfId="0" applyNumberFormat="1" applyFont="1" applyFill="1" applyBorder="1" applyAlignment="1">
      <alignment horizontal="center" vertical="top" wrapText="1"/>
    </xf>
    <xf numFmtId="3" fontId="1" fillId="3" borderId="31" xfId="0" applyNumberFormat="1" applyFont="1" applyFill="1" applyBorder="1" applyAlignment="1">
      <alignment horizontal="center" vertical="top" wrapText="1"/>
    </xf>
    <xf numFmtId="165" fontId="1" fillId="3" borderId="32" xfId="0" applyNumberFormat="1" applyFont="1" applyFill="1" applyBorder="1" applyAlignment="1">
      <alignment horizontal="center" vertical="top" wrapText="1"/>
    </xf>
    <xf numFmtId="165" fontId="1" fillId="3" borderId="37" xfId="0" applyNumberFormat="1" applyFont="1" applyFill="1" applyBorder="1" applyAlignment="1">
      <alignment horizontal="center" vertical="top" wrapText="1"/>
    </xf>
    <xf numFmtId="165" fontId="1" fillId="3" borderId="29" xfId="0" applyNumberFormat="1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165" fontId="0" fillId="9" borderId="12" xfId="0" applyNumberFormat="1" applyFill="1" applyBorder="1" applyAlignment="1">
      <alignment horizontal="center" vertical="top" wrapText="1"/>
    </xf>
    <xf numFmtId="165" fontId="0" fillId="9" borderId="32" xfId="0" applyNumberFormat="1" applyFill="1" applyBorder="1" applyAlignment="1">
      <alignment horizontal="center" vertical="top" wrapText="1"/>
    </xf>
    <xf numFmtId="165" fontId="0" fillId="9" borderId="24" xfId="0" applyNumberFormat="1" applyFill="1" applyBorder="1" applyAlignment="1">
      <alignment horizontal="center" vertical="top" wrapText="1"/>
    </xf>
    <xf numFmtId="165" fontId="0" fillId="9" borderId="4" xfId="0" applyNumberForma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zoomScale="75" zoomScaleNormal="75" workbookViewId="0">
      <pane ySplit="10" topLeftCell="A11" activePane="bottomLeft" state="frozen"/>
      <selection pane="bottomLeft" activeCell="I3" sqref="I3:I8"/>
    </sheetView>
  </sheetViews>
  <sheetFormatPr defaultColWidth="8.85546875" defaultRowHeight="15" x14ac:dyDescent="0.25"/>
  <cols>
    <col min="1" max="2" width="9" style="1" bestFit="1" customWidth="1"/>
    <col min="3" max="3" width="9.5703125" style="1" bestFit="1" customWidth="1"/>
    <col min="4" max="4" width="11.42578125" style="1" bestFit="1" customWidth="1"/>
    <col min="5" max="5" width="12.7109375" style="1" customWidth="1"/>
    <col min="6" max="6" width="14.28515625" style="1" bestFit="1" customWidth="1"/>
    <col min="7" max="7" width="13.85546875" style="1" bestFit="1" customWidth="1"/>
    <col min="8" max="8" width="14.140625" style="1" customWidth="1"/>
    <col min="9" max="9" width="14.28515625" style="1" bestFit="1" customWidth="1"/>
    <col min="10" max="10" width="17.7109375" style="1" bestFit="1" customWidth="1"/>
    <col min="11" max="11" width="7.5703125" style="23" bestFit="1" customWidth="1"/>
    <col min="12" max="12" width="8.7109375" style="1" customWidth="1"/>
    <col min="13" max="13" width="10.85546875" style="1" bestFit="1" customWidth="1"/>
    <col min="14" max="14" width="14.42578125" style="1" bestFit="1" customWidth="1"/>
    <col min="15" max="15" width="7.5703125" style="23" bestFit="1" customWidth="1"/>
    <col min="16" max="16" width="9" style="1" customWidth="1"/>
    <col min="17" max="17" width="10.7109375" style="1" bestFit="1" customWidth="1"/>
    <col min="18" max="18" width="14.28515625" style="1" bestFit="1" customWidth="1"/>
    <col min="19" max="20" width="9" style="1" bestFit="1" customWidth="1"/>
    <col min="21" max="21" width="24.5703125" style="1" customWidth="1"/>
    <col min="22" max="16384" width="8.85546875" style="1"/>
  </cols>
  <sheetData>
    <row r="1" spans="1:22" ht="31.15" customHeight="1" thickBot="1" x14ac:dyDescent="0.3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2" ht="44.25" customHeight="1" thickBot="1" x14ac:dyDescent="0.3">
      <c r="A2" s="149" t="s">
        <v>6</v>
      </c>
      <c r="B2" s="150" t="s">
        <v>7</v>
      </c>
      <c r="C2" s="150" t="s">
        <v>8</v>
      </c>
      <c r="D2" s="150" t="s">
        <v>9</v>
      </c>
      <c r="E2" s="150" t="s">
        <v>11</v>
      </c>
      <c r="F2" s="150" t="s">
        <v>24</v>
      </c>
      <c r="G2" s="150" t="s">
        <v>36</v>
      </c>
      <c r="H2" s="150" t="s">
        <v>10</v>
      </c>
      <c r="I2" s="151" t="s">
        <v>34</v>
      </c>
      <c r="J2" s="151" t="s">
        <v>20</v>
      </c>
      <c r="K2" s="152" t="s">
        <v>19</v>
      </c>
      <c r="L2" s="150" t="s">
        <v>15</v>
      </c>
      <c r="M2" s="150" t="s">
        <v>13</v>
      </c>
      <c r="N2" s="153" t="s">
        <v>14</v>
      </c>
      <c r="O2" s="152" t="s">
        <v>19</v>
      </c>
      <c r="P2" s="150" t="s">
        <v>15</v>
      </c>
      <c r="Q2" s="150" t="s">
        <v>13</v>
      </c>
      <c r="R2" s="153" t="s">
        <v>14</v>
      </c>
      <c r="S2" s="154" t="s">
        <v>17</v>
      </c>
      <c r="T2" s="155" t="s">
        <v>37</v>
      </c>
      <c r="U2" s="156"/>
      <c r="V2" s="157"/>
    </row>
    <row r="3" spans="1:22" x14ac:dyDescent="0.25">
      <c r="A3" s="122">
        <v>41575</v>
      </c>
      <c r="B3" s="123">
        <v>40180</v>
      </c>
      <c r="C3" s="123">
        <v>920</v>
      </c>
      <c r="D3" s="123">
        <v>300</v>
      </c>
      <c r="E3" s="123">
        <f>SUM(B3:D3)</f>
        <v>41400</v>
      </c>
      <c r="F3" s="123">
        <f>SUM(E3-D3)</f>
        <v>41100</v>
      </c>
      <c r="G3" s="123">
        <v>37180</v>
      </c>
      <c r="H3" s="123">
        <v>37180</v>
      </c>
      <c r="I3" s="123">
        <v>2250</v>
      </c>
      <c r="J3" s="43" t="s">
        <v>21</v>
      </c>
      <c r="K3" s="134">
        <v>15000</v>
      </c>
      <c r="L3" s="44">
        <v>36</v>
      </c>
      <c r="M3" s="37">
        <v>0.52</v>
      </c>
      <c r="N3" s="135">
        <v>2.5999999999999998E-4</v>
      </c>
      <c r="O3" s="124">
        <v>15000</v>
      </c>
      <c r="P3" s="78">
        <v>39</v>
      </c>
      <c r="Q3" s="79">
        <v>0.56000000000000005</v>
      </c>
      <c r="R3" s="125">
        <v>1.0499999999999999E-3</v>
      </c>
      <c r="S3" s="33">
        <v>595</v>
      </c>
      <c r="T3" s="158">
        <v>3000</v>
      </c>
      <c r="U3" s="148" t="s">
        <v>25</v>
      </c>
      <c r="V3" s="78">
        <v>108</v>
      </c>
    </row>
    <row r="4" spans="1:22" x14ac:dyDescent="0.25">
      <c r="A4" s="41">
        <f>SUM(A3+C3)</f>
        <v>42495</v>
      </c>
      <c r="B4" s="42"/>
      <c r="C4" s="42"/>
      <c r="D4" s="42"/>
      <c r="E4" s="42"/>
      <c r="F4" s="42"/>
      <c r="G4" s="42"/>
      <c r="H4" s="42"/>
      <c r="I4" s="42">
        <v>2250</v>
      </c>
      <c r="J4" s="43" t="s">
        <v>21</v>
      </c>
      <c r="K4" s="35">
        <v>12000</v>
      </c>
      <c r="L4" s="36">
        <v>36</v>
      </c>
      <c r="M4" s="37">
        <v>0.54</v>
      </c>
      <c r="N4" s="128">
        <v>2.5999999999999998E-4</v>
      </c>
      <c r="O4" s="97">
        <v>12000</v>
      </c>
      <c r="P4" s="78">
        <v>39</v>
      </c>
      <c r="Q4" s="79">
        <v>0.57999999999999996</v>
      </c>
      <c r="R4" s="80">
        <v>1.0499999999999999E-3</v>
      </c>
      <c r="S4" s="33">
        <v>595</v>
      </c>
      <c r="T4" s="158">
        <v>3000</v>
      </c>
      <c r="U4" s="84" t="s">
        <v>26</v>
      </c>
      <c r="V4" s="78">
        <v>259</v>
      </c>
    </row>
    <row r="5" spans="1:22" ht="15.75" thickBot="1" x14ac:dyDescent="0.3">
      <c r="A5" s="114"/>
      <c r="B5" s="115"/>
      <c r="C5" s="115"/>
      <c r="D5" s="115"/>
      <c r="E5" s="115"/>
      <c r="F5" s="115"/>
      <c r="G5" s="115"/>
      <c r="H5" s="115"/>
      <c r="I5" s="115">
        <v>2250</v>
      </c>
      <c r="J5" s="116" t="s">
        <v>21</v>
      </c>
      <c r="K5" s="136">
        <v>10000</v>
      </c>
      <c r="L5" s="137">
        <v>36</v>
      </c>
      <c r="M5" s="138">
        <v>0.55000000000000004</v>
      </c>
      <c r="N5" s="139">
        <v>2.5999999999999998E-4</v>
      </c>
      <c r="O5" s="117">
        <v>10000</v>
      </c>
      <c r="P5" s="118">
        <v>39</v>
      </c>
      <c r="Q5" s="119">
        <v>0.59</v>
      </c>
      <c r="R5" s="120">
        <v>1.0499999999999999E-3</v>
      </c>
      <c r="S5" s="121">
        <v>595</v>
      </c>
      <c r="T5" s="160">
        <v>3000</v>
      </c>
      <c r="U5" s="84" t="s">
        <v>27</v>
      </c>
      <c r="V5" s="78">
        <v>108</v>
      </c>
    </row>
    <row r="6" spans="1:22" x14ac:dyDescent="0.25">
      <c r="A6" s="54">
        <v>44800</v>
      </c>
      <c r="B6" s="55">
        <v>43164</v>
      </c>
      <c r="C6" s="55">
        <v>920</v>
      </c>
      <c r="D6" s="55">
        <v>300</v>
      </c>
      <c r="E6" s="55">
        <f>SUM(B6:D6)</f>
        <v>44384</v>
      </c>
      <c r="F6" s="55">
        <f>SUM(E6-D6)</f>
        <v>44084</v>
      </c>
      <c r="G6" s="55">
        <v>40164</v>
      </c>
      <c r="H6" s="55">
        <v>40164</v>
      </c>
      <c r="I6" s="55">
        <v>2250</v>
      </c>
      <c r="J6" s="56" t="s">
        <v>22</v>
      </c>
      <c r="K6" s="57">
        <v>15000</v>
      </c>
      <c r="L6" s="58">
        <v>36</v>
      </c>
      <c r="M6" s="59">
        <v>0.5</v>
      </c>
      <c r="N6" s="140">
        <v>2.5999999999999998E-4</v>
      </c>
      <c r="O6" s="96">
        <v>15000</v>
      </c>
      <c r="P6" s="75">
        <v>39</v>
      </c>
      <c r="Q6" s="76">
        <v>0.54</v>
      </c>
      <c r="R6" s="77">
        <v>1.0499999999999999E-3</v>
      </c>
      <c r="S6" s="32">
        <v>595</v>
      </c>
      <c r="T6" s="161">
        <v>3000</v>
      </c>
      <c r="U6" s="85" t="s">
        <v>28</v>
      </c>
      <c r="V6" s="86">
        <v>399</v>
      </c>
    </row>
    <row r="7" spans="1:22" x14ac:dyDescent="0.25">
      <c r="A7" s="60">
        <f>SUM(A6+C6)</f>
        <v>45720</v>
      </c>
      <c r="B7" s="61"/>
      <c r="C7" s="61"/>
      <c r="D7" s="61"/>
      <c r="E7" s="61"/>
      <c r="F7" s="61"/>
      <c r="G7" s="61"/>
      <c r="H7" s="61"/>
      <c r="I7" s="61">
        <v>2250</v>
      </c>
      <c r="J7" s="62" t="s">
        <v>22</v>
      </c>
      <c r="K7" s="63">
        <v>12000</v>
      </c>
      <c r="L7" s="64">
        <v>36</v>
      </c>
      <c r="M7" s="65">
        <v>0.52</v>
      </c>
      <c r="N7" s="127">
        <v>2.5999999999999998E-4</v>
      </c>
      <c r="O7" s="97">
        <v>12000</v>
      </c>
      <c r="P7" s="78">
        <v>39</v>
      </c>
      <c r="Q7" s="79">
        <v>0.56000000000000005</v>
      </c>
      <c r="R7" s="80">
        <v>1.0499999999999999E-3</v>
      </c>
      <c r="S7" s="33">
        <v>595</v>
      </c>
      <c r="T7" s="158">
        <v>3000</v>
      </c>
      <c r="U7" s="85" t="s">
        <v>29</v>
      </c>
      <c r="V7" s="86">
        <v>369</v>
      </c>
    </row>
    <row r="8" spans="1:22" ht="15.75" thickBot="1" x14ac:dyDescent="0.3">
      <c r="A8" s="67"/>
      <c r="B8" s="68"/>
      <c r="C8" s="68"/>
      <c r="D8" s="68"/>
      <c r="E8" s="68"/>
      <c r="F8" s="68"/>
      <c r="G8" s="68"/>
      <c r="H8" s="68"/>
      <c r="I8" s="68">
        <v>2250</v>
      </c>
      <c r="J8" s="69" t="s">
        <v>22</v>
      </c>
      <c r="K8" s="70">
        <v>10000</v>
      </c>
      <c r="L8" s="71">
        <v>36</v>
      </c>
      <c r="M8" s="72">
        <v>0.53</v>
      </c>
      <c r="N8" s="141">
        <v>2.5999999999999998E-4</v>
      </c>
      <c r="O8" s="98">
        <v>10000</v>
      </c>
      <c r="P8" s="81">
        <v>39</v>
      </c>
      <c r="Q8" s="82">
        <v>0.56999999999999995</v>
      </c>
      <c r="R8" s="83">
        <v>1.0499999999999999E-3</v>
      </c>
      <c r="S8" s="34">
        <v>595</v>
      </c>
      <c r="T8" s="159">
        <v>3000</v>
      </c>
      <c r="U8" s="85"/>
      <c r="V8" s="86">
        <f>SUM(V3:V7)</f>
        <v>1243</v>
      </c>
    </row>
    <row r="9" spans="1:22" ht="15.75" thickBo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8"/>
      <c r="L9" s="27"/>
      <c r="M9" s="27"/>
      <c r="N9" s="27"/>
      <c r="O9" s="28"/>
      <c r="P9" s="27"/>
      <c r="Q9" s="27"/>
      <c r="R9" s="27"/>
      <c r="S9" s="27"/>
      <c r="T9" s="29"/>
    </row>
    <row r="10" spans="1:22" ht="45.75" thickBot="1" x14ac:dyDescent="0.3">
      <c r="A10" s="10" t="s">
        <v>10</v>
      </c>
      <c r="B10" s="11" t="s">
        <v>12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  <c r="I10" s="11"/>
      <c r="J10" s="11"/>
      <c r="K10" s="22"/>
      <c r="L10" s="11"/>
      <c r="M10" s="11" t="s">
        <v>40</v>
      </c>
      <c r="N10" s="11" t="s">
        <v>16</v>
      </c>
      <c r="O10" s="22"/>
      <c r="P10" s="18"/>
      <c r="Q10" s="11"/>
      <c r="R10" s="11"/>
      <c r="S10" s="18"/>
      <c r="T10" s="12"/>
      <c r="U10" s="87" t="s">
        <v>30</v>
      </c>
      <c r="V10" s="88">
        <v>441</v>
      </c>
    </row>
    <row r="11" spans="1:22" ht="60.75" customHeight="1" thickBot="1" x14ac:dyDescent="0.3">
      <c r="A11" s="142" t="s">
        <v>38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4"/>
      <c r="U11" s="87" t="s">
        <v>33</v>
      </c>
      <c r="V11" s="88">
        <v>442</v>
      </c>
    </row>
    <row r="12" spans="1:22" x14ac:dyDescent="0.25">
      <c r="A12" s="6">
        <v>37180</v>
      </c>
      <c r="B12" s="7">
        <v>0</v>
      </c>
      <c r="C12" s="7">
        <f>SUM(A12-B12)+S12+T12+P12-I3</f>
        <v>40241.879999999997</v>
      </c>
      <c r="D12" s="7">
        <f>SUM(A4*M5)</f>
        <v>23372.250000000004</v>
      </c>
      <c r="E12" s="7">
        <f>SUM(C12-D12)</f>
        <v>16869.629999999994</v>
      </c>
      <c r="F12" s="8">
        <f>SUM(E12/36)</f>
        <v>468.60083333333318</v>
      </c>
      <c r="G12" s="8">
        <f>SUM((C12+D12)*N5)</f>
        <v>16.539673799999999</v>
      </c>
      <c r="H12" s="8">
        <f>SUM(F12:G12)</f>
        <v>485.14050713333319</v>
      </c>
      <c r="I12" s="8"/>
      <c r="J12" s="99" t="s">
        <v>35</v>
      </c>
      <c r="K12" s="100"/>
      <c r="L12" s="8"/>
      <c r="M12" s="8"/>
      <c r="N12" s="8">
        <f>SUM(H12+M12)</f>
        <v>485.14050713333319</v>
      </c>
      <c r="O12" s="17"/>
      <c r="P12" s="7">
        <v>1716.88</v>
      </c>
      <c r="Q12" s="7"/>
      <c r="R12" s="8"/>
      <c r="S12" s="7">
        <v>595</v>
      </c>
      <c r="T12" s="9">
        <v>3000</v>
      </c>
      <c r="U12" s="87" t="s">
        <v>31</v>
      </c>
      <c r="V12" s="88">
        <v>750</v>
      </c>
    </row>
    <row r="13" spans="1:22" x14ac:dyDescent="0.25">
      <c r="A13" s="4">
        <v>37180</v>
      </c>
      <c r="B13" s="2">
        <v>1000</v>
      </c>
      <c r="C13" s="7">
        <f>SUM(A13-B13)+S13+T13+P13-I4</f>
        <v>39241.879999999997</v>
      </c>
      <c r="D13" s="2">
        <f>SUM(A4*M5)</f>
        <v>23372.250000000004</v>
      </c>
      <c r="E13" s="2">
        <f t="shared" ref="E13:E19" si="0">SUM(C13-D13)</f>
        <v>15869.629999999994</v>
      </c>
      <c r="F13" s="3">
        <f t="shared" ref="F13:F19" si="1">SUM(E13/36)</f>
        <v>440.82305555555536</v>
      </c>
      <c r="G13" s="3">
        <f>SUM((C13+D13)*N5)</f>
        <v>16.279673800000001</v>
      </c>
      <c r="H13" s="3">
        <f t="shared" ref="H13:H19" si="2">SUM(F13:G13)</f>
        <v>457.10272935555537</v>
      </c>
      <c r="I13" s="8"/>
      <c r="J13" s="99" t="s">
        <v>35</v>
      </c>
      <c r="K13" s="95"/>
      <c r="L13" s="3"/>
      <c r="M13" s="3"/>
      <c r="N13" s="3">
        <f>SUM(H13+M13)</f>
        <v>457.10272935555537</v>
      </c>
      <c r="O13" s="24"/>
      <c r="P13" s="2">
        <v>1716.88</v>
      </c>
      <c r="Q13" s="2"/>
      <c r="R13" s="3"/>
      <c r="S13" s="2">
        <v>595</v>
      </c>
      <c r="T13" s="5">
        <v>3000</v>
      </c>
      <c r="U13" s="89" t="s">
        <v>26</v>
      </c>
      <c r="V13" s="74">
        <v>259</v>
      </c>
    </row>
    <row r="14" spans="1:22" x14ac:dyDescent="0.25">
      <c r="A14" s="4">
        <v>37180</v>
      </c>
      <c r="B14" s="2">
        <v>2000</v>
      </c>
      <c r="C14" s="7">
        <f>SUM(A14-B14)+S14+T14+P14-I5</f>
        <v>38241.879999999997</v>
      </c>
      <c r="D14" s="2">
        <f>SUM(A4*M5)</f>
        <v>23372.250000000004</v>
      </c>
      <c r="E14" s="2">
        <f t="shared" si="0"/>
        <v>14869.629999999994</v>
      </c>
      <c r="F14" s="3">
        <f t="shared" si="1"/>
        <v>413.04527777777759</v>
      </c>
      <c r="G14" s="3">
        <f>SUM((C14+D14)*N5)</f>
        <v>16.0196738</v>
      </c>
      <c r="H14" s="3">
        <f t="shared" si="2"/>
        <v>429.06495157777761</v>
      </c>
      <c r="I14" s="8"/>
      <c r="J14" s="99" t="s">
        <v>35</v>
      </c>
      <c r="K14" s="95"/>
      <c r="L14" s="3"/>
      <c r="M14" s="3"/>
      <c r="N14" s="3">
        <f>SUM(H14+M14)</f>
        <v>429.06495157777761</v>
      </c>
      <c r="O14" s="24"/>
      <c r="P14" s="2">
        <v>1716.88</v>
      </c>
      <c r="Q14" s="2"/>
      <c r="R14" s="3"/>
      <c r="S14" s="2">
        <v>595</v>
      </c>
      <c r="T14" s="5">
        <v>3000</v>
      </c>
      <c r="U14" s="87" t="s">
        <v>28</v>
      </c>
      <c r="V14" s="88">
        <v>399</v>
      </c>
    </row>
    <row r="15" spans="1:22" x14ac:dyDescent="0.25">
      <c r="A15" s="4">
        <v>37180</v>
      </c>
      <c r="B15" s="2">
        <v>3000</v>
      </c>
      <c r="C15" s="7">
        <f>SUM(A15-B15)+S15+T15+P15-I6</f>
        <v>37241.879999999997</v>
      </c>
      <c r="D15" s="2">
        <f>SUM(A4*M5)</f>
        <v>23372.250000000004</v>
      </c>
      <c r="E15" s="2">
        <f t="shared" si="0"/>
        <v>13869.629999999994</v>
      </c>
      <c r="F15" s="3">
        <f t="shared" si="1"/>
        <v>385.26749999999981</v>
      </c>
      <c r="G15" s="3">
        <f>SUM((C15+D15)*N5)</f>
        <v>15.7596738</v>
      </c>
      <c r="H15" s="3">
        <f t="shared" si="2"/>
        <v>401.02717379999979</v>
      </c>
      <c r="I15" s="8"/>
      <c r="J15" s="99" t="s">
        <v>35</v>
      </c>
      <c r="K15" s="95"/>
      <c r="L15" s="3"/>
      <c r="M15" s="3"/>
      <c r="N15" s="3">
        <f>SUM(H15+M15)</f>
        <v>401.02717379999979</v>
      </c>
      <c r="O15" s="24"/>
      <c r="P15" s="2">
        <v>1716.88</v>
      </c>
      <c r="Q15" s="2"/>
      <c r="R15" s="3"/>
      <c r="S15" s="2">
        <v>595</v>
      </c>
      <c r="T15" s="5">
        <v>3000</v>
      </c>
      <c r="U15" s="90" t="s">
        <v>29</v>
      </c>
      <c r="V15" s="88">
        <v>369</v>
      </c>
    </row>
    <row r="16" spans="1:22" x14ac:dyDescent="0.25">
      <c r="A16" s="48">
        <v>37180</v>
      </c>
      <c r="B16" s="49">
        <v>0</v>
      </c>
      <c r="C16" s="49">
        <f>SUM(A16-B16)+T12-I3</f>
        <v>37930</v>
      </c>
      <c r="D16" s="49">
        <f>SUM(A3*M5)</f>
        <v>22866.250000000004</v>
      </c>
      <c r="E16" s="49">
        <f t="shared" si="0"/>
        <v>15063.749999999996</v>
      </c>
      <c r="F16" s="101">
        <f t="shared" si="1"/>
        <v>418.43749999999989</v>
      </c>
      <c r="G16" s="101">
        <f>SUM((C16+D16)*N5)</f>
        <v>15.807024999999999</v>
      </c>
      <c r="H16" s="101">
        <f t="shared" si="2"/>
        <v>434.2445249999999</v>
      </c>
      <c r="I16" s="102"/>
      <c r="J16" s="101"/>
      <c r="K16" s="50"/>
      <c r="L16" s="101"/>
      <c r="M16" s="101">
        <v>47.69</v>
      </c>
      <c r="N16" s="101">
        <f>SUM(H16+M16)</f>
        <v>481.93452499999989</v>
      </c>
      <c r="O16" s="50"/>
      <c r="P16" s="49"/>
      <c r="Q16" s="49"/>
      <c r="R16" s="101"/>
      <c r="S16" s="49"/>
      <c r="T16" s="106">
        <v>3000</v>
      </c>
      <c r="U16" s="90"/>
      <c r="V16" s="88">
        <f>SUM(V10:V15)</f>
        <v>2660</v>
      </c>
    </row>
    <row r="17" spans="1:22" x14ac:dyDescent="0.25">
      <c r="A17" s="48">
        <v>37180</v>
      </c>
      <c r="B17" s="49">
        <v>1000</v>
      </c>
      <c r="C17" s="49">
        <f>SUM(A17-B17)+T13-I4</f>
        <v>36930</v>
      </c>
      <c r="D17" s="49">
        <f>SUM(A3*M5)</f>
        <v>22866.250000000004</v>
      </c>
      <c r="E17" s="49">
        <f t="shared" si="0"/>
        <v>14063.749999999996</v>
      </c>
      <c r="F17" s="101">
        <f t="shared" si="1"/>
        <v>390.65972222222211</v>
      </c>
      <c r="G17" s="101">
        <f>SUM((C17+D17)*N5)</f>
        <v>15.547024999999998</v>
      </c>
      <c r="H17" s="101">
        <f t="shared" si="2"/>
        <v>406.20674722222213</v>
      </c>
      <c r="I17" s="102"/>
      <c r="J17" s="101"/>
      <c r="K17" s="50"/>
      <c r="L17" s="101"/>
      <c r="M17" s="101">
        <v>47.69</v>
      </c>
      <c r="N17" s="101">
        <f>SUM(H17+M17)</f>
        <v>453.89674722222213</v>
      </c>
      <c r="O17" s="50"/>
      <c r="P17" s="49"/>
      <c r="Q17" s="49"/>
      <c r="R17" s="101"/>
      <c r="S17" s="49"/>
      <c r="T17" s="106">
        <v>3000</v>
      </c>
      <c r="U17" s="25"/>
      <c r="V17" s="24"/>
    </row>
    <row r="18" spans="1:22" x14ac:dyDescent="0.25">
      <c r="A18" s="48">
        <v>37180</v>
      </c>
      <c r="B18" s="49">
        <v>2000</v>
      </c>
      <c r="C18" s="49">
        <f>SUM(A18-B18)+T14-I5</f>
        <v>35930</v>
      </c>
      <c r="D18" s="49">
        <f>SUM(A3*M5)</f>
        <v>22866.250000000004</v>
      </c>
      <c r="E18" s="49">
        <f t="shared" si="0"/>
        <v>13063.749999999996</v>
      </c>
      <c r="F18" s="101">
        <f t="shared" si="1"/>
        <v>362.88194444444434</v>
      </c>
      <c r="G18" s="101">
        <f>SUM((C18+D18)*N5)</f>
        <v>15.287024999999998</v>
      </c>
      <c r="H18" s="101">
        <f t="shared" si="2"/>
        <v>378.16896944444431</v>
      </c>
      <c r="I18" s="102"/>
      <c r="J18" s="101"/>
      <c r="K18" s="50"/>
      <c r="L18" s="101"/>
      <c r="M18" s="101">
        <v>47.69</v>
      </c>
      <c r="N18" s="101">
        <f>SUM(H18+M18)</f>
        <v>425.85896944444431</v>
      </c>
      <c r="O18" s="50"/>
      <c r="P18" s="49"/>
      <c r="Q18" s="49"/>
      <c r="R18" s="101"/>
      <c r="S18" s="49"/>
      <c r="T18" s="106">
        <v>3000</v>
      </c>
      <c r="U18" s="93" t="s">
        <v>32</v>
      </c>
      <c r="V18" s="92">
        <v>1632</v>
      </c>
    </row>
    <row r="19" spans="1:22" ht="15.75" thickBot="1" x14ac:dyDescent="0.3">
      <c r="A19" s="109">
        <v>37180</v>
      </c>
      <c r="B19" s="110">
        <v>3000</v>
      </c>
      <c r="C19" s="49">
        <f>SUM(A19-B19)+T15-I6</f>
        <v>34930</v>
      </c>
      <c r="D19" s="110">
        <f>SUM(A3*M5)</f>
        <v>22866.250000000004</v>
      </c>
      <c r="E19" s="110">
        <f t="shared" si="0"/>
        <v>12063.749999999996</v>
      </c>
      <c r="F19" s="111">
        <f t="shared" si="1"/>
        <v>335.10416666666657</v>
      </c>
      <c r="G19" s="111">
        <f>SUM((C19+D19)*N5)</f>
        <v>15.027024999999998</v>
      </c>
      <c r="H19" s="111">
        <f t="shared" si="2"/>
        <v>350.13119166666655</v>
      </c>
      <c r="I19" s="102"/>
      <c r="J19" s="111"/>
      <c r="K19" s="112"/>
      <c r="L19" s="111"/>
      <c r="M19" s="111">
        <v>47.69</v>
      </c>
      <c r="N19" s="111">
        <f>SUM(H19+M19)</f>
        <v>397.82119166666655</v>
      </c>
      <c r="O19" s="112"/>
      <c r="P19" s="110"/>
      <c r="Q19" s="110"/>
      <c r="R19" s="111"/>
      <c r="S19" s="110"/>
      <c r="T19" s="113">
        <v>3000</v>
      </c>
      <c r="U19" s="91" t="s">
        <v>26</v>
      </c>
      <c r="V19" s="92">
        <v>259</v>
      </c>
    </row>
    <row r="20" spans="1:22" ht="60.75" customHeight="1" thickBot="1" x14ac:dyDescent="0.3">
      <c r="A20" s="145" t="s">
        <v>39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7"/>
      <c r="U20" s="91" t="s">
        <v>28</v>
      </c>
      <c r="V20" s="92">
        <v>399</v>
      </c>
    </row>
    <row r="21" spans="1:22" x14ac:dyDescent="0.25">
      <c r="A21" s="13">
        <v>40164</v>
      </c>
      <c r="B21" s="14">
        <v>0</v>
      </c>
      <c r="C21" s="14">
        <f>SUM(A21-B21)+S21+T21+P21-I3</f>
        <v>43225.88</v>
      </c>
      <c r="D21" s="14">
        <f>SUM(A6*M8)</f>
        <v>23744</v>
      </c>
      <c r="E21" s="14">
        <f>SUM(C21-D21)</f>
        <v>19481.879999999997</v>
      </c>
      <c r="F21" s="15">
        <f>SUM(E21/36)</f>
        <v>541.1633333333333</v>
      </c>
      <c r="G21" s="15">
        <f>SUM((C21+D21)*N8)</f>
        <v>17.4121688</v>
      </c>
      <c r="H21" s="15">
        <f>SUM(F21:G21)</f>
        <v>558.57550213333332</v>
      </c>
      <c r="I21" s="15"/>
      <c r="J21" s="104" t="s">
        <v>35</v>
      </c>
      <c r="K21" s="105"/>
      <c r="L21" s="15"/>
      <c r="M21" s="15"/>
      <c r="N21" s="15">
        <f>SUM(H21+M21)</f>
        <v>558.57550213333332</v>
      </c>
      <c r="O21" s="30"/>
      <c r="P21" s="14">
        <v>1716.88</v>
      </c>
      <c r="Q21" s="14"/>
      <c r="R21" s="15"/>
      <c r="S21" s="14">
        <v>595</v>
      </c>
      <c r="T21" s="16">
        <v>3000</v>
      </c>
      <c r="U21" s="93" t="s">
        <v>29</v>
      </c>
      <c r="V21" s="92">
        <v>369</v>
      </c>
    </row>
    <row r="22" spans="1:22" x14ac:dyDescent="0.25">
      <c r="A22" s="4">
        <v>40164</v>
      </c>
      <c r="B22" s="2">
        <v>1000</v>
      </c>
      <c r="C22" s="7">
        <f>SUM(A22-B22)+S22+T22+P22-I4</f>
        <v>42225.88</v>
      </c>
      <c r="D22" s="2">
        <f>SUM(A6*M8)</f>
        <v>23744</v>
      </c>
      <c r="E22" s="2">
        <f t="shared" ref="E22:E28" si="3">SUM(C22-D22)</f>
        <v>18481.879999999997</v>
      </c>
      <c r="F22" s="3">
        <f t="shared" ref="F22:F28" si="4">SUM(E22/36)</f>
        <v>513.38555555555547</v>
      </c>
      <c r="G22" s="3">
        <f>SUM((C22+D22)*N8)</f>
        <v>17.152168799999998</v>
      </c>
      <c r="H22" s="3">
        <f t="shared" ref="H22:H28" si="5">SUM(F22:G22)</f>
        <v>530.5377243555555</v>
      </c>
      <c r="I22" s="8"/>
      <c r="J22" s="99" t="s">
        <v>35</v>
      </c>
      <c r="K22" s="95"/>
      <c r="L22" s="3"/>
      <c r="M22" s="3"/>
      <c r="N22" s="3">
        <f>SUM(H22+M22)</f>
        <v>530.5377243555555</v>
      </c>
      <c r="O22" s="24"/>
      <c r="P22" s="2">
        <v>1716.88</v>
      </c>
      <c r="Q22" s="2"/>
      <c r="R22" s="3"/>
      <c r="S22" s="2">
        <v>595</v>
      </c>
      <c r="T22" s="5">
        <v>3000</v>
      </c>
      <c r="U22" s="93"/>
      <c r="V22" s="92">
        <f>SUM(V17:V21)</f>
        <v>2659</v>
      </c>
    </row>
    <row r="23" spans="1:22" x14ac:dyDescent="0.25">
      <c r="A23" s="4">
        <v>40164</v>
      </c>
      <c r="B23" s="2">
        <v>2000</v>
      </c>
      <c r="C23" s="7">
        <f>SUM(A23-B23)+S23+T23+P23-I5</f>
        <v>41225.879999999997</v>
      </c>
      <c r="D23" s="2">
        <f>SUM(A6*M8)</f>
        <v>23744</v>
      </c>
      <c r="E23" s="2">
        <f t="shared" si="3"/>
        <v>17481.879999999997</v>
      </c>
      <c r="F23" s="3">
        <f t="shared" si="4"/>
        <v>485.6077777777777</v>
      </c>
      <c r="G23" s="3">
        <f>SUM((C23+D23)*N8)</f>
        <v>16.892168799999997</v>
      </c>
      <c r="H23" s="3">
        <f t="shared" si="5"/>
        <v>502.49994657777768</v>
      </c>
      <c r="I23" s="8"/>
      <c r="J23" s="99" t="s">
        <v>35</v>
      </c>
      <c r="K23" s="95"/>
      <c r="L23" s="3"/>
      <c r="M23" s="3"/>
      <c r="N23" s="3">
        <f>SUM(H23+M23)</f>
        <v>502.49994657777768</v>
      </c>
      <c r="O23" s="24"/>
      <c r="P23" s="2">
        <v>1716.88</v>
      </c>
      <c r="Q23" s="2"/>
      <c r="R23" s="3"/>
      <c r="S23" s="2">
        <v>595</v>
      </c>
      <c r="T23" s="5">
        <v>3000</v>
      </c>
      <c r="U23"/>
      <c r="V23"/>
    </row>
    <row r="24" spans="1:22" x14ac:dyDescent="0.25">
      <c r="A24" s="4">
        <v>40164</v>
      </c>
      <c r="B24" s="2">
        <v>3000</v>
      </c>
      <c r="C24" s="7">
        <f>SUM(A24-B24)+S24+T24+P24-I6</f>
        <v>40225.879999999997</v>
      </c>
      <c r="D24" s="2">
        <f>SUM(A6*M8)</f>
        <v>23744</v>
      </c>
      <c r="E24" s="2">
        <f t="shared" si="3"/>
        <v>16481.879999999997</v>
      </c>
      <c r="F24" s="3">
        <f t="shared" si="4"/>
        <v>457.82999999999993</v>
      </c>
      <c r="G24" s="3">
        <f>SUM((C24+D24)*N8)</f>
        <v>16.632168799999999</v>
      </c>
      <c r="H24" s="3">
        <f t="shared" si="5"/>
        <v>474.46216879999992</v>
      </c>
      <c r="I24" s="8"/>
      <c r="J24" s="99" t="s">
        <v>35</v>
      </c>
      <c r="K24" s="95"/>
      <c r="L24" s="3"/>
      <c r="M24" s="3"/>
      <c r="N24" s="3">
        <f>SUM(H24+M24)</f>
        <v>474.46216879999992</v>
      </c>
      <c r="O24" s="24"/>
      <c r="P24" s="2">
        <v>1716.88</v>
      </c>
      <c r="Q24" s="2"/>
      <c r="R24" s="3"/>
      <c r="S24" s="2">
        <v>595</v>
      </c>
      <c r="T24" s="5">
        <v>3000</v>
      </c>
      <c r="U24" s="108" t="s">
        <v>32</v>
      </c>
      <c r="V24" s="73">
        <v>1632</v>
      </c>
    </row>
    <row r="25" spans="1:22" x14ac:dyDescent="0.25">
      <c r="A25" s="48">
        <v>40164</v>
      </c>
      <c r="B25" s="49">
        <v>0</v>
      </c>
      <c r="C25" s="49">
        <f>SUM(A25-B25)+T25-I3</f>
        <v>40914</v>
      </c>
      <c r="D25" s="49">
        <f>SUM(A7*M8)</f>
        <v>24231.600000000002</v>
      </c>
      <c r="E25" s="49">
        <f t="shared" si="3"/>
        <v>16682.399999999998</v>
      </c>
      <c r="F25" s="101">
        <f t="shared" si="4"/>
        <v>463.39999999999992</v>
      </c>
      <c r="G25" s="101">
        <f>SUM((C25+D25)*N8)</f>
        <v>16.937856</v>
      </c>
      <c r="H25" s="101">
        <f t="shared" si="5"/>
        <v>480.33785599999993</v>
      </c>
      <c r="I25" s="102"/>
      <c r="J25" s="101"/>
      <c r="K25" s="50"/>
      <c r="L25" s="101"/>
      <c r="M25" s="101">
        <v>47.69</v>
      </c>
      <c r="N25" s="101">
        <f>SUM(H25+M25)</f>
        <v>528.02785599999993</v>
      </c>
      <c r="O25" s="50"/>
      <c r="P25" s="49"/>
      <c r="Q25" s="49"/>
      <c r="R25" s="101"/>
      <c r="S25" s="49"/>
      <c r="T25" s="106">
        <v>3000</v>
      </c>
      <c r="U25" s="108" t="s">
        <v>26</v>
      </c>
      <c r="V25" s="73">
        <v>0</v>
      </c>
    </row>
    <row r="26" spans="1:22" x14ac:dyDescent="0.25">
      <c r="A26" s="48">
        <v>40164</v>
      </c>
      <c r="B26" s="49">
        <v>1000</v>
      </c>
      <c r="C26" s="49">
        <f>SUM(A26-B26)+T26-I4</f>
        <v>39914</v>
      </c>
      <c r="D26" s="49">
        <f>SUM(A7*M8)</f>
        <v>24231.600000000002</v>
      </c>
      <c r="E26" s="49">
        <f t="shared" si="3"/>
        <v>15682.399999999998</v>
      </c>
      <c r="F26" s="101">
        <f t="shared" si="4"/>
        <v>435.62222222222215</v>
      </c>
      <c r="G26" s="101">
        <f>SUM((C26+D26)*N8)</f>
        <v>16.677855999999998</v>
      </c>
      <c r="H26" s="101">
        <f t="shared" si="5"/>
        <v>452.30007822222217</v>
      </c>
      <c r="I26" s="102"/>
      <c r="J26" s="101"/>
      <c r="K26" s="50"/>
      <c r="L26" s="101"/>
      <c r="M26" s="101">
        <v>47.69</v>
      </c>
      <c r="N26" s="101">
        <f>SUM(H26+M26)</f>
        <v>499.99007822222217</v>
      </c>
      <c r="O26" s="50"/>
      <c r="P26" s="49"/>
      <c r="Q26" s="49"/>
      <c r="R26" s="101"/>
      <c r="S26" s="49"/>
      <c r="T26" s="106">
        <v>3000</v>
      </c>
      <c r="U26" s="108" t="s">
        <v>28</v>
      </c>
      <c r="V26" s="73">
        <v>399</v>
      </c>
    </row>
    <row r="27" spans="1:22" x14ac:dyDescent="0.25">
      <c r="A27" s="48">
        <v>40164</v>
      </c>
      <c r="B27" s="49">
        <v>2000</v>
      </c>
      <c r="C27" s="49">
        <f>SUM(A27-B27)+T27-I5</f>
        <v>38914</v>
      </c>
      <c r="D27" s="49">
        <f>SUM(A7*M8)</f>
        <v>24231.600000000002</v>
      </c>
      <c r="E27" s="49">
        <f t="shared" si="3"/>
        <v>14682.399999999998</v>
      </c>
      <c r="F27" s="101">
        <f t="shared" si="4"/>
        <v>407.84444444444438</v>
      </c>
      <c r="G27" s="101">
        <f>SUM((C27+D27)*N8)</f>
        <v>16.417856</v>
      </c>
      <c r="H27" s="101">
        <f t="shared" si="5"/>
        <v>424.26230044444435</v>
      </c>
      <c r="I27" s="102"/>
      <c r="J27" s="101"/>
      <c r="K27" s="50"/>
      <c r="L27" s="101"/>
      <c r="M27" s="101">
        <v>47.69</v>
      </c>
      <c r="N27" s="101">
        <f>SUM(H27+M27)</f>
        <v>471.95230044444435</v>
      </c>
      <c r="O27" s="50"/>
      <c r="P27" s="49"/>
      <c r="Q27" s="49"/>
      <c r="R27" s="101"/>
      <c r="S27" s="49"/>
      <c r="T27" s="106">
        <v>3000</v>
      </c>
      <c r="U27" s="108" t="s">
        <v>29</v>
      </c>
      <c r="V27" s="73">
        <v>369</v>
      </c>
    </row>
    <row r="28" spans="1:22" ht="15.75" thickBot="1" x14ac:dyDescent="0.3">
      <c r="A28" s="51">
        <v>40164</v>
      </c>
      <c r="B28" s="52">
        <v>3000</v>
      </c>
      <c r="C28" s="52">
        <f>SUM(A28-B28)+T28-I6</f>
        <v>37914</v>
      </c>
      <c r="D28" s="52">
        <f>SUM(A7*M8)</f>
        <v>24231.600000000002</v>
      </c>
      <c r="E28" s="52">
        <f t="shared" si="3"/>
        <v>13682.399999999998</v>
      </c>
      <c r="F28" s="103">
        <f t="shared" si="4"/>
        <v>380.06666666666661</v>
      </c>
      <c r="G28" s="103">
        <f>SUM((C28+D28)*N8)</f>
        <v>16.157855999999999</v>
      </c>
      <c r="H28" s="103">
        <f t="shared" si="5"/>
        <v>396.22452266666659</v>
      </c>
      <c r="I28" s="126"/>
      <c r="J28" s="103"/>
      <c r="K28" s="53"/>
      <c r="L28" s="103"/>
      <c r="M28" s="103">
        <v>47.69</v>
      </c>
      <c r="N28" s="103">
        <f>SUM(H28+M28)</f>
        <v>443.91452266666658</v>
      </c>
      <c r="O28" s="53"/>
      <c r="P28" s="52"/>
      <c r="Q28" s="52"/>
      <c r="R28" s="103"/>
      <c r="S28" s="52"/>
      <c r="T28" s="107">
        <v>3000</v>
      </c>
      <c r="U28" s="108"/>
      <c r="V28" s="73">
        <f>SUM(V24:V27)</f>
        <v>2400</v>
      </c>
    </row>
  </sheetData>
  <mergeCells count="4">
    <mergeCell ref="A20:T20"/>
    <mergeCell ref="T2:V2"/>
    <mergeCell ref="A1:V1"/>
    <mergeCell ref="A11:T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75" zoomScaleNormal="75" workbookViewId="0">
      <pane ySplit="10" topLeftCell="A11" activePane="bottomLeft" state="frozen"/>
      <selection pane="bottomLeft" activeCell="M16" sqref="M16"/>
    </sheetView>
  </sheetViews>
  <sheetFormatPr defaultColWidth="8.85546875" defaultRowHeight="15" x14ac:dyDescent="0.25"/>
  <cols>
    <col min="1" max="2" width="9" style="1" bestFit="1" customWidth="1"/>
    <col min="3" max="3" width="9.5703125" style="1" bestFit="1" customWidth="1"/>
    <col min="4" max="4" width="11.42578125" style="1" bestFit="1" customWidth="1"/>
    <col min="5" max="5" width="12.7109375" style="1" customWidth="1"/>
    <col min="6" max="6" width="14.28515625" style="1" bestFit="1" customWidth="1"/>
    <col min="7" max="7" width="13.85546875" style="1" bestFit="1" customWidth="1"/>
    <col min="8" max="8" width="14.140625" style="1" customWidth="1"/>
    <col min="9" max="9" width="14" style="1" bestFit="1" customWidth="1"/>
    <col min="10" max="10" width="17.7109375" style="1" bestFit="1" customWidth="1"/>
    <col min="11" max="11" width="7.5703125" style="23" bestFit="1" customWidth="1"/>
    <col min="12" max="12" width="8.7109375" style="1" customWidth="1"/>
    <col min="13" max="13" width="10.85546875" style="1" bestFit="1" customWidth="1"/>
    <col min="14" max="14" width="14.42578125" style="1" bestFit="1" customWidth="1"/>
    <col min="15" max="15" width="7.5703125" style="23" bestFit="1" customWidth="1"/>
    <col min="16" max="16" width="9" style="1" customWidth="1"/>
    <col min="17" max="17" width="10.7109375" style="1" bestFit="1" customWidth="1"/>
    <col min="18" max="18" width="14.28515625" style="1" bestFit="1" customWidth="1"/>
    <col min="19" max="20" width="9" style="1" bestFit="1" customWidth="1"/>
    <col min="21" max="21" width="24.5703125" style="1" customWidth="1"/>
    <col min="22" max="16384" width="8.85546875" style="1"/>
  </cols>
  <sheetData>
    <row r="1" spans="1:22" ht="31.15" customHeight="1" thickBot="1" x14ac:dyDescent="0.3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2" ht="45.75" thickBot="1" x14ac:dyDescent="0.3">
      <c r="A2" s="149" t="s">
        <v>6</v>
      </c>
      <c r="B2" s="150" t="s">
        <v>7</v>
      </c>
      <c r="C2" s="150" t="s">
        <v>8</v>
      </c>
      <c r="D2" s="150" t="s">
        <v>9</v>
      </c>
      <c r="E2" s="150" t="s">
        <v>11</v>
      </c>
      <c r="F2" s="150" t="s">
        <v>24</v>
      </c>
      <c r="G2" s="150" t="s">
        <v>36</v>
      </c>
      <c r="H2" s="150" t="s">
        <v>10</v>
      </c>
      <c r="I2" s="31" t="s">
        <v>34</v>
      </c>
      <c r="J2" s="151" t="s">
        <v>20</v>
      </c>
      <c r="K2" s="152" t="s">
        <v>19</v>
      </c>
      <c r="L2" s="150" t="s">
        <v>15</v>
      </c>
      <c r="M2" s="150" t="s">
        <v>13</v>
      </c>
      <c r="N2" s="153" t="s">
        <v>14</v>
      </c>
      <c r="O2" s="152" t="s">
        <v>19</v>
      </c>
      <c r="P2" s="150" t="s">
        <v>15</v>
      </c>
      <c r="Q2" s="150" t="s">
        <v>13</v>
      </c>
      <c r="R2" s="153" t="s">
        <v>14</v>
      </c>
      <c r="S2" s="154" t="s">
        <v>17</v>
      </c>
      <c r="T2" s="155" t="s">
        <v>18</v>
      </c>
      <c r="U2" s="156"/>
      <c r="V2" s="157"/>
    </row>
    <row r="3" spans="1:22" x14ac:dyDescent="0.25">
      <c r="A3" s="122">
        <v>41575</v>
      </c>
      <c r="B3" s="123">
        <v>40180</v>
      </c>
      <c r="C3" s="123">
        <v>920</v>
      </c>
      <c r="D3" s="123">
        <v>300</v>
      </c>
      <c r="E3" s="123">
        <f>SUM(B3:D3)</f>
        <v>41400</v>
      </c>
      <c r="F3" s="123">
        <f>SUM(E3-D3)</f>
        <v>41100</v>
      </c>
      <c r="G3" s="123">
        <v>37180</v>
      </c>
      <c r="H3" s="123">
        <v>37180</v>
      </c>
      <c r="I3" s="123">
        <v>2250</v>
      </c>
      <c r="J3" s="43" t="s">
        <v>21</v>
      </c>
      <c r="K3" s="134">
        <v>15000</v>
      </c>
      <c r="L3" s="44">
        <v>36</v>
      </c>
      <c r="M3" s="37">
        <v>0.52</v>
      </c>
      <c r="N3" s="135">
        <v>2.5999999999999998E-4</v>
      </c>
      <c r="O3" s="124">
        <v>15000</v>
      </c>
      <c r="P3" s="78">
        <v>39</v>
      </c>
      <c r="Q3" s="79">
        <v>0.56000000000000005</v>
      </c>
      <c r="R3" s="125">
        <v>1.0499999999999999E-3</v>
      </c>
      <c r="S3" s="33">
        <v>595</v>
      </c>
      <c r="T3" s="158">
        <v>3000</v>
      </c>
      <c r="U3" s="148" t="s">
        <v>25</v>
      </c>
      <c r="V3" s="78">
        <v>108</v>
      </c>
    </row>
    <row r="4" spans="1:22" x14ac:dyDescent="0.25">
      <c r="A4" s="41">
        <f>SUM(A3+C3)</f>
        <v>42495</v>
      </c>
      <c r="B4" s="42"/>
      <c r="C4" s="42"/>
      <c r="D4" s="42"/>
      <c r="E4" s="42"/>
      <c r="F4" s="42"/>
      <c r="G4" s="42"/>
      <c r="H4" s="42"/>
      <c r="I4" s="42">
        <v>2250</v>
      </c>
      <c r="J4" s="43" t="s">
        <v>21</v>
      </c>
      <c r="K4" s="35">
        <v>12000</v>
      </c>
      <c r="L4" s="36">
        <v>36</v>
      </c>
      <c r="M4" s="37">
        <v>0.54</v>
      </c>
      <c r="N4" s="128">
        <v>2.5999999999999998E-4</v>
      </c>
      <c r="O4" s="97">
        <v>12000</v>
      </c>
      <c r="P4" s="78">
        <v>39</v>
      </c>
      <c r="Q4" s="79">
        <v>0.57999999999999996</v>
      </c>
      <c r="R4" s="80">
        <v>1.0499999999999999E-3</v>
      </c>
      <c r="S4" s="33">
        <v>595</v>
      </c>
      <c r="T4" s="158">
        <v>3000</v>
      </c>
      <c r="U4" s="84" t="s">
        <v>26</v>
      </c>
      <c r="V4" s="78">
        <v>259</v>
      </c>
    </row>
    <row r="5" spans="1:22" ht="15.75" thickBot="1" x14ac:dyDescent="0.3">
      <c r="A5" s="45"/>
      <c r="B5" s="46"/>
      <c r="C5" s="46"/>
      <c r="D5" s="46"/>
      <c r="E5" s="46"/>
      <c r="F5" s="46"/>
      <c r="G5" s="46"/>
      <c r="H5" s="46"/>
      <c r="I5" s="115">
        <v>2250</v>
      </c>
      <c r="J5" s="47" t="s">
        <v>21</v>
      </c>
      <c r="K5" s="38">
        <v>10000</v>
      </c>
      <c r="L5" s="39">
        <v>36</v>
      </c>
      <c r="M5" s="40">
        <v>0.55000000000000004</v>
      </c>
      <c r="N5" s="133">
        <v>2.5999999999999998E-4</v>
      </c>
      <c r="O5" s="98">
        <v>10000</v>
      </c>
      <c r="P5" s="81">
        <v>39</v>
      </c>
      <c r="Q5" s="82">
        <v>0.59</v>
      </c>
      <c r="R5" s="83">
        <v>1.0499999999999999E-3</v>
      </c>
      <c r="S5" s="34">
        <v>595</v>
      </c>
      <c r="T5" s="159">
        <v>3000</v>
      </c>
      <c r="U5" s="84" t="s">
        <v>27</v>
      </c>
      <c r="V5" s="78">
        <v>108</v>
      </c>
    </row>
    <row r="6" spans="1:22" x14ac:dyDescent="0.25">
      <c r="A6" s="129">
        <v>44800</v>
      </c>
      <c r="B6" s="130">
        <v>43164</v>
      </c>
      <c r="C6" s="130">
        <v>920</v>
      </c>
      <c r="D6" s="130">
        <v>300</v>
      </c>
      <c r="E6" s="130">
        <f>SUM(B6:D6)</f>
        <v>44384</v>
      </c>
      <c r="F6" s="130">
        <f>SUM(E6-D6)</f>
        <v>44084</v>
      </c>
      <c r="G6" s="130">
        <v>40164</v>
      </c>
      <c r="H6" s="130">
        <v>40164</v>
      </c>
      <c r="I6" s="55">
        <v>2250</v>
      </c>
      <c r="J6" s="62" t="s">
        <v>22</v>
      </c>
      <c r="K6" s="131">
        <v>15000</v>
      </c>
      <c r="L6" s="66">
        <v>36</v>
      </c>
      <c r="M6" s="65">
        <v>0.5</v>
      </c>
      <c r="N6" s="132">
        <v>2.5999999999999998E-4</v>
      </c>
      <c r="O6" s="124">
        <v>15000</v>
      </c>
      <c r="P6" s="78">
        <v>39</v>
      </c>
      <c r="Q6" s="79">
        <v>0.54</v>
      </c>
      <c r="R6" s="125">
        <v>1.0499999999999999E-3</v>
      </c>
      <c r="S6" s="33">
        <v>595</v>
      </c>
      <c r="T6" s="158">
        <v>3000</v>
      </c>
      <c r="U6" s="85" t="s">
        <v>28</v>
      </c>
      <c r="V6" s="86">
        <v>399</v>
      </c>
    </row>
    <row r="7" spans="1:22" x14ac:dyDescent="0.25">
      <c r="A7" s="60">
        <f>SUM(A6+C6)</f>
        <v>45720</v>
      </c>
      <c r="B7" s="61"/>
      <c r="C7" s="61"/>
      <c r="D7" s="61"/>
      <c r="E7" s="61"/>
      <c r="F7" s="61"/>
      <c r="G7" s="61"/>
      <c r="H7" s="61"/>
      <c r="I7" s="61">
        <v>2250</v>
      </c>
      <c r="J7" s="62" t="s">
        <v>22</v>
      </c>
      <c r="K7" s="63">
        <v>12000</v>
      </c>
      <c r="L7" s="64">
        <v>36</v>
      </c>
      <c r="M7" s="65">
        <v>0.52</v>
      </c>
      <c r="N7" s="127">
        <v>2.5999999999999998E-4</v>
      </c>
      <c r="O7" s="97">
        <v>12000</v>
      </c>
      <c r="P7" s="78">
        <v>39</v>
      </c>
      <c r="Q7" s="79">
        <v>0.56000000000000005</v>
      </c>
      <c r="R7" s="80">
        <v>1.0499999999999999E-3</v>
      </c>
      <c r="S7" s="33">
        <v>595</v>
      </c>
      <c r="T7" s="158">
        <v>3000</v>
      </c>
      <c r="U7" s="85" t="s">
        <v>29</v>
      </c>
      <c r="V7" s="86">
        <v>369</v>
      </c>
    </row>
    <row r="8" spans="1:22" ht="15.75" thickBot="1" x14ac:dyDescent="0.3">
      <c r="A8" s="67"/>
      <c r="B8" s="68"/>
      <c r="C8" s="68"/>
      <c r="D8" s="68"/>
      <c r="E8" s="68"/>
      <c r="F8" s="68"/>
      <c r="G8" s="68"/>
      <c r="H8" s="68"/>
      <c r="I8" s="68">
        <v>2250</v>
      </c>
      <c r="J8" s="69" t="s">
        <v>22</v>
      </c>
      <c r="K8" s="70">
        <v>10000</v>
      </c>
      <c r="L8" s="71">
        <v>36</v>
      </c>
      <c r="M8" s="72">
        <v>0.53</v>
      </c>
      <c r="N8" s="127">
        <v>2.5999999999999998E-4</v>
      </c>
      <c r="O8" s="98">
        <v>10000</v>
      </c>
      <c r="P8" s="81">
        <v>39</v>
      </c>
      <c r="Q8" s="82">
        <v>0.56999999999999995</v>
      </c>
      <c r="R8" s="83">
        <v>1.0499999999999999E-3</v>
      </c>
      <c r="S8" s="34">
        <v>595</v>
      </c>
      <c r="T8" s="159">
        <v>3000</v>
      </c>
      <c r="U8" s="85"/>
      <c r="V8" s="86">
        <f>SUM(V3:V7)</f>
        <v>1243</v>
      </c>
    </row>
    <row r="9" spans="1:22" ht="15.75" thickBo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8"/>
      <c r="L9" s="27"/>
      <c r="M9" s="27"/>
      <c r="N9" s="27"/>
      <c r="O9" s="28"/>
      <c r="P9" s="27"/>
      <c r="Q9" s="27"/>
      <c r="R9" s="27"/>
      <c r="S9" s="27"/>
      <c r="T9" s="29"/>
    </row>
    <row r="10" spans="1:22" ht="45.75" thickBot="1" x14ac:dyDescent="0.3">
      <c r="A10" s="10" t="s">
        <v>10</v>
      </c>
      <c r="B10" s="11" t="s">
        <v>12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  <c r="I10" s="11"/>
      <c r="J10" s="11"/>
      <c r="K10" s="22"/>
      <c r="L10" s="11"/>
      <c r="M10" s="11" t="s">
        <v>40</v>
      </c>
      <c r="N10" s="11" t="s">
        <v>16</v>
      </c>
      <c r="O10" s="22"/>
      <c r="P10" s="18"/>
      <c r="Q10" s="11"/>
      <c r="R10" s="11"/>
      <c r="S10" s="18"/>
      <c r="T10" s="12"/>
      <c r="U10" s="87" t="s">
        <v>30</v>
      </c>
      <c r="V10" s="88">
        <v>441</v>
      </c>
    </row>
    <row r="11" spans="1:22" ht="61.5" customHeight="1" thickBot="1" x14ac:dyDescent="0.3">
      <c r="A11" s="142" t="s">
        <v>38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4"/>
      <c r="U11" s="87" t="s">
        <v>33</v>
      </c>
      <c r="V11" s="88">
        <v>442</v>
      </c>
    </row>
    <row r="12" spans="1:22" x14ac:dyDescent="0.25">
      <c r="A12" s="6">
        <v>37180</v>
      </c>
      <c r="B12" s="7">
        <v>0</v>
      </c>
      <c r="C12" s="7">
        <f>SUM(A12-B12)+S12+T12+P12</f>
        <v>42491.88</v>
      </c>
      <c r="D12" s="7">
        <f>SUM(A4*M5)</f>
        <v>23372.250000000004</v>
      </c>
      <c r="E12" s="7">
        <f>SUM(C12-D12)</f>
        <v>19119.629999999994</v>
      </c>
      <c r="F12" s="8">
        <f>SUM(E12/36)</f>
        <v>531.10083333333318</v>
      </c>
      <c r="G12" s="8">
        <f>SUM((C12+D12)*N5)</f>
        <v>17.1246738</v>
      </c>
      <c r="H12" s="8">
        <f>SUM(F12:G12)</f>
        <v>548.22550713333317</v>
      </c>
      <c r="I12" s="8"/>
      <c r="J12" s="99" t="s">
        <v>35</v>
      </c>
      <c r="K12" s="100"/>
      <c r="L12" s="8"/>
      <c r="M12" s="8"/>
      <c r="N12" s="8">
        <f>SUM(H12+M12)</f>
        <v>548.22550713333317</v>
      </c>
      <c r="O12" s="17"/>
      <c r="P12" s="7">
        <v>1716.88</v>
      </c>
      <c r="Q12" s="7"/>
      <c r="R12" s="8"/>
      <c r="S12" s="7">
        <v>595</v>
      </c>
      <c r="T12" s="9">
        <v>3000</v>
      </c>
      <c r="U12" s="87" t="s">
        <v>31</v>
      </c>
      <c r="V12" s="88">
        <v>750</v>
      </c>
    </row>
    <row r="13" spans="1:22" x14ac:dyDescent="0.25">
      <c r="A13" s="4">
        <v>37180</v>
      </c>
      <c r="B13" s="2">
        <v>1000</v>
      </c>
      <c r="C13" s="2">
        <f t="shared" ref="C13:C15" si="0">SUM(A13-B13)+S13+T13+P13</f>
        <v>41491.879999999997</v>
      </c>
      <c r="D13" s="2">
        <f>SUM(A4*M5)</f>
        <v>23372.250000000004</v>
      </c>
      <c r="E13" s="2">
        <f t="shared" ref="E13:E19" si="1">SUM(C13-D13)</f>
        <v>18119.629999999994</v>
      </c>
      <c r="F13" s="3">
        <f t="shared" ref="F13:F19" si="2">SUM(E13/36)</f>
        <v>503.32305555555536</v>
      </c>
      <c r="G13" s="3">
        <f>SUM((C13+D13)*N5)</f>
        <v>16.864673799999998</v>
      </c>
      <c r="H13" s="3">
        <f t="shared" ref="H13:H19" si="3">SUM(F13:G13)</f>
        <v>520.18772935555535</v>
      </c>
      <c r="I13" s="3"/>
      <c r="J13" s="99" t="s">
        <v>35</v>
      </c>
      <c r="K13" s="95"/>
      <c r="L13" s="3"/>
      <c r="M13" s="3"/>
      <c r="N13" s="3">
        <f>SUM(H13+M13)</f>
        <v>520.18772935555535</v>
      </c>
      <c r="O13" s="24"/>
      <c r="P13" s="2">
        <v>1716.88</v>
      </c>
      <c r="Q13" s="2"/>
      <c r="R13" s="3"/>
      <c r="S13" s="2">
        <v>595</v>
      </c>
      <c r="T13" s="5">
        <v>3000</v>
      </c>
      <c r="U13" s="89" t="s">
        <v>26</v>
      </c>
      <c r="V13" s="74">
        <v>259</v>
      </c>
    </row>
    <row r="14" spans="1:22" x14ac:dyDescent="0.25">
      <c r="A14" s="4">
        <v>37180</v>
      </c>
      <c r="B14" s="2">
        <v>2000</v>
      </c>
      <c r="C14" s="2">
        <f t="shared" si="0"/>
        <v>40491.879999999997</v>
      </c>
      <c r="D14" s="2">
        <f>SUM(A4*M5)</f>
        <v>23372.250000000004</v>
      </c>
      <c r="E14" s="2">
        <f t="shared" si="1"/>
        <v>17119.629999999994</v>
      </c>
      <c r="F14" s="3">
        <f t="shared" si="2"/>
        <v>475.54527777777759</v>
      </c>
      <c r="G14" s="3">
        <f>SUM((C14+D14)*N5)</f>
        <v>16.6046738</v>
      </c>
      <c r="H14" s="3">
        <f t="shared" si="3"/>
        <v>492.14995157777759</v>
      </c>
      <c r="I14" s="3"/>
      <c r="J14" s="99" t="s">
        <v>35</v>
      </c>
      <c r="K14" s="95"/>
      <c r="L14" s="3"/>
      <c r="M14" s="3"/>
      <c r="N14" s="3">
        <f>SUM(H14+M14)</f>
        <v>492.14995157777759</v>
      </c>
      <c r="O14" s="24"/>
      <c r="P14" s="2">
        <v>1716.88</v>
      </c>
      <c r="Q14" s="2"/>
      <c r="R14" s="3"/>
      <c r="S14" s="2">
        <v>595</v>
      </c>
      <c r="T14" s="5">
        <v>3000</v>
      </c>
      <c r="U14" s="87" t="s">
        <v>28</v>
      </c>
      <c r="V14" s="88">
        <v>399</v>
      </c>
    </row>
    <row r="15" spans="1:22" x14ac:dyDescent="0.25">
      <c r="A15" s="4">
        <v>37180</v>
      </c>
      <c r="B15" s="2">
        <v>3000</v>
      </c>
      <c r="C15" s="2">
        <f t="shared" si="0"/>
        <v>39491.879999999997</v>
      </c>
      <c r="D15" s="2">
        <f>SUM(A4*M5)</f>
        <v>23372.250000000004</v>
      </c>
      <c r="E15" s="2">
        <f t="shared" si="1"/>
        <v>16119.629999999994</v>
      </c>
      <c r="F15" s="3">
        <f t="shared" si="2"/>
        <v>447.76749999999981</v>
      </c>
      <c r="G15" s="3">
        <f>SUM((C15+D15)*N5)</f>
        <v>16.344673799999999</v>
      </c>
      <c r="H15" s="3">
        <f t="shared" si="3"/>
        <v>464.11217379999982</v>
      </c>
      <c r="I15" s="3"/>
      <c r="J15" s="99" t="s">
        <v>35</v>
      </c>
      <c r="K15" s="95"/>
      <c r="L15" s="3"/>
      <c r="M15" s="3"/>
      <c r="N15" s="3">
        <f>SUM(H15+M15)</f>
        <v>464.11217379999982</v>
      </c>
      <c r="O15" s="24"/>
      <c r="P15" s="2">
        <v>1716.88</v>
      </c>
      <c r="Q15" s="2"/>
      <c r="R15" s="3"/>
      <c r="S15" s="2">
        <v>595</v>
      </c>
      <c r="T15" s="5">
        <v>3000</v>
      </c>
      <c r="U15" s="90" t="s">
        <v>29</v>
      </c>
      <c r="V15" s="88">
        <v>369</v>
      </c>
    </row>
    <row r="16" spans="1:22" x14ac:dyDescent="0.25">
      <c r="A16" s="48">
        <v>37180</v>
      </c>
      <c r="B16" s="49">
        <v>0</v>
      </c>
      <c r="C16" s="49">
        <f>SUM(A16-B16)+T12</f>
        <v>40180</v>
      </c>
      <c r="D16" s="49">
        <f>SUM(A3*M5)</f>
        <v>22866.250000000004</v>
      </c>
      <c r="E16" s="49">
        <f t="shared" si="1"/>
        <v>17313.749999999996</v>
      </c>
      <c r="F16" s="101">
        <f t="shared" si="2"/>
        <v>480.93749999999989</v>
      </c>
      <c r="G16" s="101">
        <f>SUM((C16+D16)*N5)</f>
        <v>16.392025</v>
      </c>
      <c r="H16" s="101">
        <f t="shared" si="3"/>
        <v>497.32952499999988</v>
      </c>
      <c r="I16" s="101"/>
      <c r="J16" s="101"/>
      <c r="K16" s="50"/>
      <c r="L16" s="101"/>
      <c r="M16" s="101">
        <v>47.69</v>
      </c>
      <c r="N16" s="101">
        <f>SUM(H16+M16)</f>
        <v>545.01952499999993</v>
      </c>
      <c r="O16" s="50"/>
      <c r="P16" s="49"/>
      <c r="Q16" s="49"/>
      <c r="R16" s="101"/>
      <c r="S16" s="49"/>
      <c r="T16" s="106">
        <v>3000</v>
      </c>
      <c r="U16" s="90"/>
      <c r="V16" s="88">
        <f>SUM(V10:V15)</f>
        <v>2660</v>
      </c>
    </row>
    <row r="17" spans="1:22" x14ac:dyDescent="0.25">
      <c r="A17" s="48">
        <v>37180</v>
      </c>
      <c r="B17" s="49">
        <v>1000</v>
      </c>
      <c r="C17" s="49">
        <f t="shared" ref="C17:C19" si="4">SUM(A17-B17)+T13</f>
        <v>39180</v>
      </c>
      <c r="D17" s="49">
        <f>SUM(A3*M5)</f>
        <v>22866.250000000004</v>
      </c>
      <c r="E17" s="49">
        <f t="shared" si="1"/>
        <v>16313.749999999996</v>
      </c>
      <c r="F17" s="101">
        <f t="shared" si="2"/>
        <v>453.15972222222211</v>
      </c>
      <c r="G17" s="101">
        <f>SUM((C17+D17)*N5)</f>
        <v>16.132024999999999</v>
      </c>
      <c r="H17" s="101">
        <f t="shared" si="3"/>
        <v>469.29174722222211</v>
      </c>
      <c r="I17" s="101"/>
      <c r="J17" s="101"/>
      <c r="K17" s="50"/>
      <c r="L17" s="101"/>
      <c r="M17" s="101">
        <v>47.69</v>
      </c>
      <c r="N17" s="101">
        <f>SUM(H17+M17)</f>
        <v>516.98174722222211</v>
      </c>
      <c r="O17" s="50"/>
      <c r="P17" s="49"/>
      <c r="Q17" s="49"/>
      <c r="R17" s="101"/>
      <c r="S17" s="49"/>
      <c r="T17" s="106">
        <v>3000</v>
      </c>
      <c r="U17" s="25"/>
      <c r="V17" s="24"/>
    </row>
    <row r="18" spans="1:22" x14ac:dyDescent="0.25">
      <c r="A18" s="48">
        <v>37180</v>
      </c>
      <c r="B18" s="49">
        <v>2000</v>
      </c>
      <c r="C18" s="49">
        <f t="shared" si="4"/>
        <v>38180</v>
      </c>
      <c r="D18" s="49">
        <f>SUM(A3*M5)</f>
        <v>22866.250000000004</v>
      </c>
      <c r="E18" s="49">
        <f t="shared" si="1"/>
        <v>15313.749999999996</v>
      </c>
      <c r="F18" s="101">
        <f t="shared" si="2"/>
        <v>425.38194444444434</v>
      </c>
      <c r="G18" s="101">
        <f>SUM((C18+D18)*N5)</f>
        <v>15.872024999999999</v>
      </c>
      <c r="H18" s="101">
        <f t="shared" si="3"/>
        <v>441.25396944444435</v>
      </c>
      <c r="I18" s="101"/>
      <c r="J18" s="101"/>
      <c r="K18" s="50"/>
      <c r="L18" s="101"/>
      <c r="M18" s="101">
        <v>47.69</v>
      </c>
      <c r="N18" s="101">
        <f>SUM(H18+M18)</f>
        <v>488.94396944444435</v>
      </c>
      <c r="O18" s="50"/>
      <c r="P18" s="49"/>
      <c r="Q18" s="49"/>
      <c r="R18" s="101"/>
      <c r="S18" s="49"/>
      <c r="T18" s="106">
        <v>3000</v>
      </c>
      <c r="U18" s="93" t="s">
        <v>32</v>
      </c>
      <c r="V18" s="92">
        <v>1632</v>
      </c>
    </row>
    <row r="19" spans="1:22" ht="15.75" thickBot="1" x14ac:dyDescent="0.3">
      <c r="A19" s="51">
        <v>37180</v>
      </c>
      <c r="B19" s="52">
        <v>3000</v>
      </c>
      <c r="C19" s="52">
        <f t="shared" si="4"/>
        <v>37180</v>
      </c>
      <c r="D19" s="52">
        <f>SUM(A3*M5)</f>
        <v>22866.250000000004</v>
      </c>
      <c r="E19" s="52">
        <f t="shared" si="1"/>
        <v>14313.749999999996</v>
      </c>
      <c r="F19" s="103">
        <f t="shared" si="2"/>
        <v>397.60416666666657</v>
      </c>
      <c r="G19" s="103">
        <f>SUM((C19+D19)*N5)</f>
        <v>15.612024999999999</v>
      </c>
      <c r="H19" s="103">
        <f t="shared" si="3"/>
        <v>413.21619166666659</v>
      </c>
      <c r="I19" s="103"/>
      <c r="J19" s="103"/>
      <c r="K19" s="53"/>
      <c r="L19" s="103"/>
      <c r="M19" s="103">
        <v>47.69</v>
      </c>
      <c r="N19" s="103">
        <f>SUM(H19+M19)</f>
        <v>460.90619166666659</v>
      </c>
      <c r="O19" s="53"/>
      <c r="P19" s="52"/>
      <c r="Q19" s="52"/>
      <c r="R19" s="103"/>
      <c r="S19" s="52"/>
      <c r="T19" s="107">
        <v>3000</v>
      </c>
      <c r="U19" s="91" t="s">
        <v>26</v>
      </c>
      <c r="V19" s="92">
        <v>259</v>
      </c>
    </row>
    <row r="20" spans="1:22" ht="60.75" customHeight="1" thickBot="1" x14ac:dyDescent="0.3">
      <c r="A20" s="145" t="s">
        <v>39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7"/>
      <c r="U20" s="91" t="s">
        <v>28</v>
      </c>
      <c r="V20" s="92">
        <v>399</v>
      </c>
    </row>
    <row r="21" spans="1:22" x14ac:dyDescent="0.25">
      <c r="A21" s="6">
        <v>40164</v>
      </c>
      <c r="B21" s="7">
        <v>0</v>
      </c>
      <c r="C21" s="7">
        <f>SUM(A21-B21)+S21+T21+P21</f>
        <v>45475.88</v>
      </c>
      <c r="D21" s="7">
        <f>SUM(A6*M8)</f>
        <v>23744</v>
      </c>
      <c r="E21" s="7">
        <f>SUM(C21-D21)</f>
        <v>21731.879999999997</v>
      </c>
      <c r="F21" s="8">
        <f>SUM(E21/36)</f>
        <v>603.6633333333333</v>
      </c>
      <c r="G21" s="8">
        <f>SUM((C21+D21)*N8)</f>
        <v>17.997168800000001</v>
      </c>
      <c r="H21" s="8">
        <f>SUM(F21:G21)</f>
        <v>621.66050213333335</v>
      </c>
      <c r="I21" s="8"/>
      <c r="J21" s="99" t="s">
        <v>35</v>
      </c>
      <c r="K21" s="100"/>
      <c r="L21" s="8"/>
      <c r="M21" s="8"/>
      <c r="N21" s="8">
        <f>SUM(H21+M21)</f>
        <v>621.66050213333335</v>
      </c>
      <c r="O21" s="17"/>
      <c r="P21" s="7">
        <v>1716.88</v>
      </c>
      <c r="Q21" s="7"/>
      <c r="R21" s="8"/>
      <c r="S21" s="7">
        <v>595</v>
      </c>
      <c r="T21" s="9">
        <v>3000</v>
      </c>
      <c r="U21" s="93" t="s">
        <v>29</v>
      </c>
      <c r="V21" s="92">
        <v>369</v>
      </c>
    </row>
    <row r="22" spans="1:22" x14ac:dyDescent="0.25">
      <c r="A22" s="4">
        <v>40164</v>
      </c>
      <c r="B22" s="2">
        <v>1000</v>
      </c>
      <c r="C22" s="2">
        <f t="shared" ref="C22:C24" si="5">SUM(A22-B22)+S22+T22+P22</f>
        <v>44475.88</v>
      </c>
      <c r="D22" s="2">
        <f>SUM(A6*M8)</f>
        <v>23744</v>
      </c>
      <c r="E22" s="2">
        <f t="shared" ref="E22:E28" si="6">SUM(C22-D22)</f>
        <v>20731.879999999997</v>
      </c>
      <c r="F22" s="3">
        <f t="shared" ref="F22:F28" si="7">SUM(E22/36)</f>
        <v>575.88555555555547</v>
      </c>
      <c r="G22" s="3">
        <f>SUM((C22+D22)*N8)</f>
        <v>17.737168799999999</v>
      </c>
      <c r="H22" s="3">
        <f t="shared" ref="H22:H28" si="8">SUM(F22:G22)</f>
        <v>593.62272435555542</v>
      </c>
      <c r="I22" s="3"/>
      <c r="J22" s="99" t="s">
        <v>35</v>
      </c>
      <c r="K22" s="95"/>
      <c r="L22" s="3"/>
      <c r="M22" s="3"/>
      <c r="N22" s="3">
        <f>SUM(H22+M22)</f>
        <v>593.62272435555542</v>
      </c>
      <c r="O22" s="24"/>
      <c r="P22" s="2">
        <v>1716.88</v>
      </c>
      <c r="Q22" s="2"/>
      <c r="R22" s="3"/>
      <c r="S22" s="2">
        <v>595</v>
      </c>
      <c r="T22" s="5">
        <v>3000</v>
      </c>
      <c r="U22" s="93"/>
      <c r="V22" s="92">
        <f>SUM(V17:V21)</f>
        <v>2659</v>
      </c>
    </row>
    <row r="23" spans="1:22" x14ac:dyDescent="0.25">
      <c r="A23" s="4">
        <v>40164</v>
      </c>
      <c r="B23" s="2">
        <v>2000</v>
      </c>
      <c r="C23" s="2">
        <f t="shared" si="5"/>
        <v>43475.88</v>
      </c>
      <c r="D23" s="2">
        <f>SUM(A6*M8)</f>
        <v>23744</v>
      </c>
      <c r="E23" s="2">
        <f t="shared" si="6"/>
        <v>19731.879999999997</v>
      </c>
      <c r="F23" s="3">
        <f t="shared" si="7"/>
        <v>548.10777777777776</v>
      </c>
      <c r="G23" s="3">
        <f>SUM((C23+D23)*N8)</f>
        <v>17.477168800000001</v>
      </c>
      <c r="H23" s="3">
        <f t="shared" si="8"/>
        <v>565.58494657777771</v>
      </c>
      <c r="I23" s="3"/>
      <c r="J23" s="99" t="s">
        <v>35</v>
      </c>
      <c r="K23" s="95"/>
      <c r="L23" s="3"/>
      <c r="M23" s="3"/>
      <c r="N23" s="3">
        <f>SUM(H23+M23)</f>
        <v>565.58494657777771</v>
      </c>
      <c r="O23" s="24"/>
      <c r="P23" s="2">
        <v>1716.88</v>
      </c>
      <c r="Q23" s="2"/>
      <c r="R23" s="3"/>
      <c r="S23" s="2">
        <v>595</v>
      </c>
      <c r="T23" s="5">
        <v>3000</v>
      </c>
      <c r="U23"/>
      <c r="V23"/>
    </row>
    <row r="24" spans="1:22" x14ac:dyDescent="0.25">
      <c r="A24" s="4">
        <v>40164</v>
      </c>
      <c r="B24" s="2">
        <v>3000</v>
      </c>
      <c r="C24" s="2">
        <f t="shared" si="5"/>
        <v>42475.88</v>
      </c>
      <c r="D24" s="2">
        <f>SUM(A6*M8)</f>
        <v>23744</v>
      </c>
      <c r="E24" s="2">
        <f t="shared" si="6"/>
        <v>18731.879999999997</v>
      </c>
      <c r="F24" s="3">
        <f t="shared" si="7"/>
        <v>520.32999999999993</v>
      </c>
      <c r="G24" s="3">
        <f>SUM((C24+D24)*N8)</f>
        <v>17.2171688</v>
      </c>
      <c r="H24" s="3">
        <f t="shared" si="8"/>
        <v>537.54716879999989</v>
      </c>
      <c r="I24" s="3"/>
      <c r="J24" s="99" t="s">
        <v>35</v>
      </c>
      <c r="K24" s="95"/>
      <c r="L24" s="3"/>
      <c r="M24" s="3"/>
      <c r="N24" s="3">
        <f>SUM(H24+M24)</f>
        <v>537.54716879999989</v>
      </c>
      <c r="O24" s="24"/>
      <c r="P24" s="2">
        <v>1716.88</v>
      </c>
      <c r="Q24" s="2"/>
      <c r="R24" s="3"/>
      <c r="S24" s="2">
        <v>595</v>
      </c>
      <c r="T24" s="5">
        <v>3000</v>
      </c>
      <c r="U24" s="108" t="s">
        <v>32</v>
      </c>
      <c r="V24" s="73">
        <v>1632</v>
      </c>
    </row>
    <row r="25" spans="1:22" x14ac:dyDescent="0.25">
      <c r="A25" s="48">
        <v>40164</v>
      </c>
      <c r="B25" s="49">
        <v>0</v>
      </c>
      <c r="C25" s="49">
        <f>SUM(A25-B25)+T25</f>
        <v>43164</v>
      </c>
      <c r="D25" s="49">
        <f>SUM(A7*M8)</f>
        <v>24231.600000000002</v>
      </c>
      <c r="E25" s="49">
        <f t="shared" si="6"/>
        <v>18932.399999999998</v>
      </c>
      <c r="F25" s="101">
        <f t="shared" si="7"/>
        <v>525.9</v>
      </c>
      <c r="G25" s="101">
        <f>SUM((C25+D25)*N8)</f>
        <v>17.522856000000001</v>
      </c>
      <c r="H25" s="101">
        <f t="shared" si="8"/>
        <v>543.42285600000002</v>
      </c>
      <c r="I25" s="101"/>
      <c r="J25" s="101"/>
      <c r="K25" s="50"/>
      <c r="L25" s="101"/>
      <c r="M25" s="101">
        <v>47.69</v>
      </c>
      <c r="N25" s="101">
        <f>SUM(H25+M25)</f>
        <v>591.11285599999997</v>
      </c>
      <c r="O25" s="50"/>
      <c r="P25" s="49"/>
      <c r="Q25" s="49"/>
      <c r="R25" s="101"/>
      <c r="S25" s="49"/>
      <c r="T25" s="106">
        <v>3000</v>
      </c>
      <c r="U25" s="108" t="s">
        <v>26</v>
      </c>
      <c r="V25" s="73">
        <v>0</v>
      </c>
    </row>
    <row r="26" spans="1:22" x14ac:dyDescent="0.25">
      <c r="A26" s="48">
        <v>40164</v>
      </c>
      <c r="B26" s="49">
        <v>1000</v>
      </c>
      <c r="C26" s="49">
        <f t="shared" ref="C26:C28" si="9">SUM(A26-B26)+T26</f>
        <v>42164</v>
      </c>
      <c r="D26" s="49">
        <f>SUM(A7*M8)</f>
        <v>24231.600000000002</v>
      </c>
      <c r="E26" s="49">
        <f t="shared" si="6"/>
        <v>17932.399999999998</v>
      </c>
      <c r="F26" s="101">
        <f t="shared" si="7"/>
        <v>498.12222222222215</v>
      </c>
      <c r="G26" s="101">
        <f>SUM((C26+D26)*N8)</f>
        <v>17.262855999999999</v>
      </c>
      <c r="H26" s="101">
        <f t="shared" si="8"/>
        <v>515.38507822222209</v>
      </c>
      <c r="I26" s="101"/>
      <c r="J26" s="101"/>
      <c r="K26" s="50"/>
      <c r="L26" s="101"/>
      <c r="M26" s="101">
        <v>47.69</v>
      </c>
      <c r="N26" s="101">
        <f>SUM(H26+M26)</f>
        <v>563.07507822222215</v>
      </c>
      <c r="O26" s="50"/>
      <c r="P26" s="49"/>
      <c r="Q26" s="49"/>
      <c r="R26" s="101"/>
      <c r="S26" s="49"/>
      <c r="T26" s="106">
        <v>3000</v>
      </c>
      <c r="U26" s="108" t="s">
        <v>28</v>
      </c>
      <c r="V26" s="73">
        <v>399</v>
      </c>
    </row>
    <row r="27" spans="1:22" x14ac:dyDescent="0.25">
      <c r="A27" s="48">
        <v>40164</v>
      </c>
      <c r="B27" s="49">
        <v>2000</v>
      </c>
      <c r="C27" s="49">
        <f t="shared" si="9"/>
        <v>41164</v>
      </c>
      <c r="D27" s="49">
        <f>SUM(A7*M8)</f>
        <v>24231.600000000002</v>
      </c>
      <c r="E27" s="49">
        <f t="shared" si="6"/>
        <v>16932.399999999998</v>
      </c>
      <c r="F27" s="101">
        <f t="shared" si="7"/>
        <v>470.34444444444438</v>
      </c>
      <c r="G27" s="101">
        <f>SUM((C27+D27)*N8)</f>
        <v>17.002856000000001</v>
      </c>
      <c r="H27" s="101">
        <f t="shared" si="8"/>
        <v>487.34730044444439</v>
      </c>
      <c r="I27" s="101"/>
      <c r="J27" s="101"/>
      <c r="K27" s="50"/>
      <c r="L27" s="101"/>
      <c r="M27" s="101">
        <v>47.69</v>
      </c>
      <c r="N27" s="101">
        <f>SUM(H27+M27)</f>
        <v>535.03730044444433</v>
      </c>
      <c r="O27" s="50"/>
      <c r="P27" s="49"/>
      <c r="Q27" s="49"/>
      <c r="R27" s="101"/>
      <c r="S27" s="49"/>
      <c r="T27" s="106">
        <v>3000</v>
      </c>
      <c r="U27" s="108" t="s">
        <v>29</v>
      </c>
      <c r="V27" s="73">
        <v>369</v>
      </c>
    </row>
    <row r="28" spans="1:22" ht="15.75" thickBot="1" x14ac:dyDescent="0.3">
      <c r="A28" s="51">
        <v>40164</v>
      </c>
      <c r="B28" s="52">
        <v>3000</v>
      </c>
      <c r="C28" s="52">
        <f t="shared" si="9"/>
        <v>40164</v>
      </c>
      <c r="D28" s="52">
        <f>SUM(A7*M8)</f>
        <v>24231.600000000002</v>
      </c>
      <c r="E28" s="52">
        <f t="shared" si="6"/>
        <v>15932.399999999998</v>
      </c>
      <c r="F28" s="103">
        <f t="shared" si="7"/>
        <v>442.56666666666661</v>
      </c>
      <c r="G28" s="103">
        <f>SUM((C28+D28)*N8)</f>
        <v>16.742856</v>
      </c>
      <c r="H28" s="103">
        <f t="shared" si="8"/>
        <v>459.30952266666662</v>
      </c>
      <c r="I28" s="103"/>
      <c r="J28" s="103"/>
      <c r="K28" s="53"/>
      <c r="L28" s="103"/>
      <c r="M28" s="103">
        <v>47.69</v>
      </c>
      <c r="N28" s="103">
        <f>SUM(H28+M28)</f>
        <v>506.99952266666662</v>
      </c>
      <c r="O28" s="53"/>
      <c r="P28" s="52"/>
      <c r="Q28" s="52"/>
      <c r="R28" s="103"/>
      <c r="S28" s="52"/>
      <c r="T28" s="107">
        <v>3000</v>
      </c>
      <c r="U28" s="108"/>
      <c r="V28" s="73">
        <f>SUM(V24:V27)</f>
        <v>2400</v>
      </c>
    </row>
  </sheetData>
  <mergeCells count="4">
    <mergeCell ref="A20:T20"/>
    <mergeCell ref="T2:V2"/>
    <mergeCell ref="A1:V1"/>
    <mergeCell ref="A11:T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26"/>
    </sheetView>
  </sheetViews>
  <sheetFormatPr defaultRowHeight="15" x14ac:dyDescent="0.25"/>
  <cols>
    <col min="1" max="1" width="31" customWidth="1"/>
  </cols>
  <sheetData>
    <row r="1" spans="1:2" x14ac:dyDescent="0.25">
      <c r="A1" s="84" t="s">
        <v>25</v>
      </c>
      <c r="B1" s="78">
        <v>108</v>
      </c>
    </row>
    <row r="2" spans="1:2" x14ac:dyDescent="0.25">
      <c r="A2" s="84" t="s">
        <v>26</v>
      </c>
      <c r="B2" s="78">
        <v>259</v>
      </c>
    </row>
    <row r="3" spans="1:2" x14ac:dyDescent="0.25">
      <c r="A3" s="84" t="s">
        <v>27</v>
      </c>
      <c r="B3" s="78">
        <v>108</v>
      </c>
    </row>
    <row r="4" spans="1:2" x14ac:dyDescent="0.25">
      <c r="A4" s="85" t="s">
        <v>28</v>
      </c>
      <c r="B4" s="86">
        <v>399</v>
      </c>
    </row>
    <row r="5" spans="1:2" x14ac:dyDescent="0.25">
      <c r="A5" s="85" t="s">
        <v>29</v>
      </c>
      <c r="B5" s="86">
        <v>369</v>
      </c>
    </row>
    <row r="6" spans="1:2" x14ac:dyDescent="0.25">
      <c r="A6" s="85"/>
      <c r="B6" s="86">
        <f>SUM(B1:B5)</f>
        <v>1243</v>
      </c>
    </row>
    <row r="7" spans="1:2" x14ac:dyDescent="0.25">
      <c r="A7" s="94"/>
      <c r="B7" s="95"/>
    </row>
    <row r="8" spans="1:2" x14ac:dyDescent="0.25">
      <c r="A8" s="87" t="s">
        <v>30</v>
      </c>
      <c r="B8" s="88">
        <v>441</v>
      </c>
    </row>
    <row r="9" spans="1:2" x14ac:dyDescent="0.25">
      <c r="A9" s="87" t="s">
        <v>33</v>
      </c>
      <c r="B9" s="88">
        <v>442</v>
      </c>
    </row>
    <row r="10" spans="1:2" x14ac:dyDescent="0.25">
      <c r="A10" s="87" t="s">
        <v>31</v>
      </c>
      <c r="B10" s="88">
        <v>750</v>
      </c>
    </row>
    <row r="11" spans="1:2" x14ac:dyDescent="0.25">
      <c r="A11" s="89" t="s">
        <v>26</v>
      </c>
      <c r="B11" s="74">
        <v>259</v>
      </c>
    </row>
    <row r="12" spans="1:2" x14ac:dyDescent="0.25">
      <c r="A12" s="87" t="s">
        <v>28</v>
      </c>
      <c r="B12" s="88">
        <v>399</v>
      </c>
    </row>
    <row r="13" spans="1:2" x14ac:dyDescent="0.25">
      <c r="A13" s="87" t="s">
        <v>29</v>
      </c>
      <c r="B13" s="88">
        <v>369</v>
      </c>
    </row>
    <row r="14" spans="1:2" x14ac:dyDescent="0.25">
      <c r="A14" s="90"/>
      <c r="B14" s="88">
        <f>SUM(B8:B13)</f>
        <v>2660</v>
      </c>
    </row>
    <row r="15" spans="1:2" x14ac:dyDescent="0.25">
      <c r="A15" s="25"/>
      <c r="B15" s="24"/>
    </row>
    <row r="16" spans="1:2" x14ac:dyDescent="0.25">
      <c r="A16" s="91" t="s">
        <v>32</v>
      </c>
      <c r="B16" s="92">
        <v>1632</v>
      </c>
    </row>
    <row r="17" spans="1:2" x14ac:dyDescent="0.25">
      <c r="A17" s="91" t="s">
        <v>26</v>
      </c>
      <c r="B17" s="92">
        <v>259</v>
      </c>
    </row>
    <row r="18" spans="1:2" x14ac:dyDescent="0.25">
      <c r="A18" s="91" t="s">
        <v>28</v>
      </c>
      <c r="B18" s="92">
        <v>399</v>
      </c>
    </row>
    <row r="19" spans="1:2" x14ac:dyDescent="0.25">
      <c r="A19" s="91" t="s">
        <v>29</v>
      </c>
      <c r="B19" s="92">
        <v>369</v>
      </c>
    </row>
    <row r="20" spans="1:2" x14ac:dyDescent="0.25">
      <c r="A20" s="91"/>
      <c r="B20" s="92">
        <f>SUM(B15:B19)</f>
        <v>2659</v>
      </c>
    </row>
    <row r="22" spans="1:2" x14ac:dyDescent="0.25">
      <c r="A22" s="91" t="s">
        <v>32</v>
      </c>
      <c r="B22" s="92">
        <v>1632</v>
      </c>
    </row>
    <row r="23" spans="1:2" x14ac:dyDescent="0.25">
      <c r="A23" s="91" t="s">
        <v>26</v>
      </c>
      <c r="B23" s="92">
        <v>0</v>
      </c>
    </row>
    <row r="24" spans="1:2" x14ac:dyDescent="0.25">
      <c r="A24" s="91" t="s">
        <v>28</v>
      </c>
      <c r="B24" s="92">
        <v>399</v>
      </c>
    </row>
    <row r="25" spans="1:2" x14ac:dyDescent="0.25">
      <c r="A25" s="91" t="s">
        <v>29</v>
      </c>
      <c r="B25" s="92">
        <v>369</v>
      </c>
    </row>
    <row r="26" spans="1:2" x14ac:dyDescent="0.25">
      <c r="A26" s="91"/>
      <c r="B26" s="92">
        <f>SUM(B22:B25)</f>
        <v>2400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With options + Lease cash</vt:lpstr>
      <vt:lpstr>With options without LC</vt:lpstr>
      <vt:lpstr>Sheet2</vt:lpstr>
      <vt:lpstr>Sheet3</vt:lpstr>
    </vt:vector>
  </TitlesOfParts>
  <Company>AtlasAir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Berkey, Todd</dc:creator>
  <cp:lastModifiedBy>Berkey, Todd</cp:lastModifiedBy>
  <dcterms:created xsi:type="dcterms:W3CDTF">2012-12-16T14:03:19Z</dcterms:created>
  <dcterms:modified xsi:type="dcterms:W3CDTF">2015-09-23T21:31:57Z</dcterms:modified>
</cp:coreProperties>
</file>